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00" windowWidth="28800" windowHeight="12150" tabRatio="913" activeTab="0"/>
  </bookViews>
  <sheets>
    <sheet name="2024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Annual &amp; Cumulative Totals" sheetId="7" r:id="rId7"/>
    <sheet name="Password" sheetId="8" state="hidden" r:id="rId8"/>
  </sheets>
  <externalReferences>
    <externalReference r:id="rId11"/>
  </externalReferences>
  <definedNames>
    <definedName name="_xlnm.Print_Area" localSheetId="4">'2020'!$A$1:$J$66</definedName>
    <definedName name="_xlnm.Print_Area" localSheetId="2">'2022'!$A$1:$J$83</definedName>
  </definedNames>
  <calcPr fullCalcOnLoad="1"/>
</workbook>
</file>

<file path=xl/sharedStrings.xml><?xml version="1.0" encoding="utf-8"?>
<sst xmlns="http://schemas.openxmlformats.org/spreadsheetml/2006/main" count="2369" uniqueCount="540">
  <si>
    <t>Company</t>
  </si>
  <si>
    <t>Type</t>
  </si>
  <si>
    <t>Capital Investment</t>
  </si>
  <si>
    <t>Jobs</t>
  </si>
  <si>
    <t>Date</t>
  </si>
  <si>
    <t>International</t>
  </si>
  <si>
    <t>County</t>
  </si>
  <si>
    <t>Abbeville</t>
  </si>
  <si>
    <t>Anderson</t>
  </si>
  <si>
    <t>Cherokee</t>
  </si>
  <si>
    <t>Greenville</t>
  </si>
  <si>
    <t>Greenwood</t>
  </si>
  <si>
    <t>Laurens</t>
  </si>
  <si>
    <t>Oconee</t>
  </si>
  <si>
    <t>Pickens</t>
  </si>
  <si>
    <t>New</t>
  </si>
  <si>
    <t>Japan</t>
  </si>
  <si>
    <t>Target Industry</t>
  </si>
  <si>
    <t>Manufacturing</t>
  </si>
  <si>
    <t>BMW</t>
  </si>
  <si>
    <t>South Korea</t>
  </si>
  <si>
    <t>United Kingdom</t>
  </si>
  <si>
    <t>France</t>
  </si>
  <si>
    <t>Italy</t>
  </si>
  <si>
    <t>Distribution</t>
  </si>
  <si>
    <t>Milliken &amp; Company</t>
  </si>
  <si>
    <t>Spartanburg</t>
  </si>
  <si>
    <t>Automotive</t>
  </si>
  <si>
    <t>Logistics</t>
  </si>
  <si>
    <t>Union</t>
  </si>
  <si>
    <t>Belgium</t>
  </si>
  <si>
    <t>Germany</t>
  </si>
  <si>
    <t>Ortec</t>
  </si>
  <si>
    <t>Denmark</t>
  </si>
  <si>
    <t>Brazil</t>
  </si>
  <si>
    <t>Sweden</t>
  </si>
  <si>
    <t>Canada</t>
  </si>
  <si>
    <t>Aerospace</t>
  </si>
  <si>
    <t>China</t>
  </si>
  <si>
    <t>Staubli Corporation</t>
  </si>
  <si>
    <t>Solar</t>
  </si>
  <si>
    <t>Switzerland</t>
  </si>
  <si>
    <t>Bericap</t>
  </si>
  <si>
    <t>Energy</t>
  </si>
  <si>
    <t>First Quality Tissue</t>
  </si>
  <si>
    <t>Services</t>
  </si>
  <si>
    <t>Office</t>
  </si>
  <si>
    <t>Other - Hospitality</t>
  </si>
  <si>
    <t>Ireland</t>
  </si>
  <si>
    <t>Boysen USA</t>
  </si>
  <si>
    <t>Recycling</t>
  </si>
  <si>
    <t>Netherlands</t>
  </si>
  <si>
    <t>KP Components</t>
  </si>
  <si>
    <t>Spain</t>
  </si>
  <si>
    <t>Other - Financial</t>
  </si>
  <si>
    <t>No</t>
  </si>
  <si>
    <t>BMW Manufacturing Corp.</t>
  </si>
  <si>
    <t>Existing</t>
  </si>
  <si>
    <t>Year</t>
  </si>
  <si>
    <t>Source: Upstate SC Alliance</t>
  </si>
  <si>
    <t>Facility SF</t>
  </si>
  <si>
    <t>Source: Upstate SC Alliance partner organizations</t>
  </si>
  <si>
    <t>Food Manufacturing</t>
  </si>
  <si>
    <t>AFL</t>
  </si>
  <si>
    <t>Other - Industrial</t>
  </si>
  <si>
    <t>Industrial</t>
  </si>
  <si>
    <t>Data Center</t>
  </si>
  <si>
    <t>India</t>
  </si>
  <si>
    <t>Manufacturing, R&amp;D</t>
  </si>
  <si>
    <t>Other - Logistics</t>
  </si>
  <si>
    <t>Flame Spray North America</t>
  </si>
  <si>
    <t>U.S. Waffle Company</t>
  </si>
  <si>
    <t>Manufacturing, R&amp;D, HQ</t>
  </si>
  <si>
    <t>Glen Raven</t>
  </si>
  <si>
    <t>Business Services</t>
  </si>
  <si>
    <t>Trelleborg Wheel Systems</t>
  </si>
  <si>
    <t>HQ</t>
  </si>
  <si>
    <t>Tactical Medical Solutions</t>
  </si>
  <si>
    <t>Sandvik</t>
  </si>
  <si>
    <t>New Companies</t>
  </si>
  <si>
    <t>Existing Companies</t>
  </si>
  <si>
    <t>International Total:</t>
  </si>
  <si>
    <t>New International</t>
  </si>
  <si>
    <t>Existing International</t>
  </si>
  <si>
    <t>Manufacturing, Distribution</t>
  </si>
  <si>
    <t xml:space="preserve">Total: </t>
  </si>
  <si>
    <t xml:space="preserve"> Upstate South Carolina Announcements</t>
  </si>
  <si>
    <t>Annual &amp; Cumulative Totals</t>
  </si>
  <si>
    <t>Other - Consumer Goods</t>
  </si>
  <si>
    <t>Polydeck Screen Corporation</t>
  </si>
  <si>
    <t>ZF Transmissions Gray Court</t>
  </si>
  <si>
    <t>Bausch &amp; Lomb</t>
  </si>
  <si>
    <t>Other - Technology</t>
  </si>
  <si>
    <t>%New Jobs</t>
  </si>
  <si>
    <t>% Existing Jobs</t>
  </si>
  <si>
    <t>JTEKT North America</t>
  </si>
  <si>
    <t>Confidential</t>
  </si>
  <si>
    <t>Other - Business Services</t>
  </si>
  <si>
    <t>Utility Partners</t>
  </si>
  <si>
    <t>China/USA</t>
  </si>
  <si>
    <t>Greenwood Genetics Center</t>
  </si>
  <si>
    <t>TOTAL - Five Year (2012-2016)</t>
  </si>
  <si>
    <t>TOTAL - Five Year (2011-2015)</t>
  </si>
  <si>
    <t>TOTAL - Five Year (2010-2014)</t>
  </si>
  <si>
    <t>Lockheed Martin</t>
  </si>
  <si>
    <t>Manufacturing, Sales</t>
  </si>
  <si>
    <t>HQ, Manufacturing, Distribution</t>
  </si>
  <si>
    <t>International Projects</t>
  </si>
  <si>
    <t>% International Projects</t>
  </si>
  <si>
    <t>Total Projects</t>
  </si>
  <si>
    <t>R&amp;D</t>
  </si>
  <si>
    <t>HQ, Manufacturing</t>
  </si>
  <si>
    <t>Other - Consumer Products</t>
  </si>
  <si>
    <t>Distribution, Manufacturing</t>
  </si>
  <si>
    <t>Arthrex</t>
  </si>
  <si>
    <t>TOTAL - Five Year (2013-2017)</t>
  </si>
  <si>
    <t>Southern Current</t>
  </si>
  <si>
    <t>Solar Farm</t>
  </si>
  <si>
    <t>docs24</t>
  </si>
  <si>
    <t>Sales, customer service</t>
  </si>
  <si>
    <t>Renewable Properties</t>
  </si>
  <si>
    <t>TOTAL - Five Year (2014-2018)</t>
  </si>
  <si>
    <t>Ahold Delhaize</t>
  </si>
  <si>
    <t>Other- Business Services</t>
  </si>
  <si>
    <t>Central Packaging and Crating</t>
  </si>
  <si>
    <t>Plastic Omnium</t>
  </si>
  <si>
    <t>Fuyao North America Inc</t>
  </si>
  <si>
    <t>Jobs / Project</t>
  </si>
  <si>
    <t>Password: WebVersion</t>
  </si>
  <si>
    <t>valantic SCE (USA) Inc</t>
  </si>
  <si>
    <t>Life Sciences</t>
  </si>
  <si>
    <t>InvestiNet</t>
  </si>
  <si>
    <t>Account Receivables Management</t>
  </si>
  <si>
    <t>3M</t>
  </si>
  <si>
    <t>CeramTec North America</t>
  </si>
  <si>
    <t>Multi-Pack</t>
  </si>
  <si>
    <t>Greenwood Fabricating and Plating</t>
  </si>
  <si>
    <t>Engineered Materials</t>
  </si>
  <si>
    <t>Engineered Materials, Life Sciences</t>
  </si>
  <si>
    <t>Life Sciences, Engineered Materials</t>
  </si>
  <si>
    <t>Type of Operation</t>
  </si>
  <si>
    <t>Automotive, Engineered Materials</t>
  </si>
  <si>
    <t>Engineered Materials, Automotive</t>
  </si>
  <si>
    <t>Engineered Materials, Energy</t>
  </si>
  <si>
    <t>Engineered Materials, Other - Industrial</t>
  </si>
  <si>
    <t>Horton Holding, Inc.</t>
  </si>
  <si>
    <t>IPSUM Technologies</t>
  </si>
  <si>
    <t>Business Services, Logistics</t>
  </si>
  <si>
    <t>Aerospace, Life Sciences, Engineered Materials</t>
  </si>
  <si>
    <t>The Muffin Mam, Inc</t>
  </si>
  <si>
    <t>Lucideon M+P</t>
  </si>
  <si>
    <t xml:space="preserve">Testing Laboratory </t>
  </si>
  <si>
    <t>Kelley Engineering</t>
  </si>
  <si>
    <t>Manufacturing, Machining</t>
  </si>
  <si>
    <t xml:space="preserve">Pickens </t>
  </si>
  <si>
    <t>Getronics</t>
  </si>
  <si>
    <t>Services, Software</t>
  </si>
  <si>
    <t>Kimura Inc.</t>
  </si>
  <si>
    <t>Fujifilm</t>
  </si>
  <si>
    <t>Stoll Industries</t>
  </si>
  <si>
    <t>Training Facility</t>
  </si>
  <si>
    <t>Accurate Brazing</t>
  </si>
  <si>
    <t>TR Fastenings</t>
  </si>
  <si>
    <t>P3 North America</t>
  </si>
  <si>
    <t>Prisma Health</t>
  </si>
  <si>
    <t>Other - Healthcare</t>
  </si>
  <si>
    <t>Norwegian Cruise Lines</t>
  </si>
  <si>
    <t>Call center</t>
  </si>
  <si>
    <t>Tower Automotive</t>
  </si>
  <si>
    <t>National Engineering &amp; Survey Group (NCEES)</t>
  </si>
  <si>
    <t>AddUp USA</t>
  </si>
  <si>
    <t>Alo USA</t>
  </si>
  <si>
    <t>Distribution, Office</t>
  </si>
  <si>
    <t>R&amp;E Automated Systems</t>
  </si>
  <si>
    <t>T&amp;S Brass and Bronze Works, Inc.</t>
  </si>
  <si>
    <t>Strategy Plastics LLC</t>
  </si>
  <si>
    <t>Eberspaecher North America</t>
  </si>
  <si>
    <t>ACI Plastics</t>
  </si>
  <si>
    <t>AIRSYS Cooling Technologies</t>
  </si>
  <si>
    <t>MSI Mold Builders</t>
  </si>
  <si>
    <t>Executive Management Services, Logistics</t>
  </si>
  <si>
    <t>HQ, Manufacturing, Information Technology</t>
  </si>
  <si>
    <t>Noregon</t>
  </si>
  <si>
    <t>Automotive, Other-Business Services</t>
  </si>
  <si>
    <t>Software, Services</t>
  </si>
  <si>
    <t>Freightliner Custom Chassis Corporation</t>
  </si>
  <si>
    <t>Palmetto Pedic</t>
  </si>
  <si>
    <t>Global Lending Services</t>
  </si>
  <si>
    <t>Automotive, Other - Business Services</t>
  </si>
  <si>
    <t>Pierburg US, LLC</t>
  </si>
  <si>
    <t>Brazil/USA</t>
  </si>
  <si>
    <t>CubeSmart</t>
  </si>
  <si>
    <t>Self Storage</t>
  </si>
  <si>
    <t>Manufacturing, Packaging</t>
  </si>
  <si>
    <t>Fibertex Nonwovens</t>
  </si>
  <si>
    <t>Manufacturing, Textiles</t>
  </si>
  <si>
    <t>Baxter Enterprises/Hi-Tech Mold &amp; Engineering</t>
  </si>
  <si>
    <t>Poster Sale LLC</t>
  </si>
  <si>
    <t>Xingda</t>
  </si>
  <si>
    <t>Milliken &amp; Company - Allen Plant</t>
  </si>
  <si>
    <t>Nestle</t>
  </si>
  <si>
    <t>Techtronic Industries Power Equipment (TTI)</t>
  </si>
  <si>
    <t>Echols Oil Company</t>
  </si>
  <si>
    <t>Other - Business Services, Energy</t>
  </si>
  <si>
    <t>Under the Carolina Moon</t>
  </si>
  <si>
    <t>Retail, Sales</t>
  </si>
  <si>
    <t>Milliken &amp; Company - Pendleton Plant</t>
  </si>
  <si>
    <t>Anderson Industries, LLC</t>
  </si>
  <si>
    <t>Tile Council of North America, Inc.</t>
  </si>
  <si>
    <t xml:space="preserve">Blue Bird Solar </t>
  </si>
  <si>
    <t>Cypress Solar</t>
  </si>
  <si>
    <t>Depcom Power</t>
  </si>
  <si>
    <t>Global Transplant Solution</t>
  </si>
  <si>
    <t>Lincoln Terminal</t>
  </si>
  <si>
    <t>Distribution, Logistics</t>
  </si>
  <si>
    <t>NARENCO (Solar) National Renewable Energy Corp</t>
  </si>
  <si>
    <t>Project Das Boot</t>
  </si>
  <si>
    <t>Advanced manufacturing</t>
  </si>
  <si>
    <t>Project PV-1 (Solar)</t>
  </si>
  <si>
    <t>Renew Petra (Solar)</t>
  </si>
  <si>
    <t>Borgers</t>
  </si>
  <si>
    <t>Dantherm Cooling</t>
  </si>
  <si>
    <t>Dare Foods</t>
  </si>
  <si>
    <t>DB Santasalo</t>
  </si>
  <si>
    <t>GSP International Airport</t>
  </si>
  <si>
    <t>Air cargo</t>
  </si>
  <si>
    <t>International Wire Group</t>
  </si>
  <si>
    <t>Project Wonderland</t>
  </si>
  <si>
    <t>US Lumber Group</t>
  </si>
  <si>
    <t>98 Ventures (UST)</t>
  </si>
  <si>
    <t>Standard Motor Products</t>
  </si>
  <si>
    <t>Vermeer</t>
  </si>
  <si>
    <t>Transtech</t>
  </si>
  <si>
    <t>Confidential Expansions</t>
  </si>
  <si>
    <t xml:space="preserve">Confidential New Announcements </t>
  </si>
  <si>
    <t>Refresco</t>
  </si>
  <si>
    <t>Magna Seating</t>
  </si>
  <si>
    <t>TOTAL - Five Year (2015-2019)</t>
  </si>
  <si>
    <t xml:space="preserve">Milliken &amp; Company </t>
  </si>
  <si>
    <t>Van Trust, LLC</t>
  </si>
  <si>
    <t>Industrial Real Estate</t>
  </si>
  <si>
    <t>Rooker (Augustus)</t>
  </si>
  <si>
    <t>Various</t>
  </si>
  <si>
    <t>Materials Sciences LLC</t>
  </si>
  <si>
    <t>Lowes</t>
  </si>
  <si>
    <t>Prodigy Cabinetry</t>
  </si>
  <si>
    <t>abatUS</t>
  </si>
  <si>
    <t>Total New Projects</t>
  </si>
  <si>
    <t>Total Expansions</t>
  </si>
  <si>
    <t>% International Jobs</t>
  </si>
  <si>
    <t>% International Capital Investment</t>
  </si>
  <si>
    <t>International Jobs</t>
  </si>
  <si>
    <t>International Capital Investment</t>
  </si>
  <si>
    <t>Motus Integrated Technologies</t>
  </si>
  <si>
    <t>Meiden America Switchgear</t>
  </si>
  <si>
    <t>Manufacturing, North America HQ</t>
  </si>
  <si>
    <t>Adams Products</t>
  </si>
  <si>
    <t>Tindall Corporation</t>
  </si>
  <si>
    <t>Axiscades</t>
  </si>
  <si>
    <t>Eaton Corporation</t>
  </si>
  <si>
    <t>VELUX Greenwood</t>
  </si>
  <si>
    <t>Orbis Corporation</t>
  </si>
  <si>
    <t>Sargent Metal Fabricators</t>
  </si>
  <si>
    <t>Aero Precision/Kellstrom Defense</t>
  </si>
  <si>
    <t>Monti, Inc.</t>
  </si>
  <si>
    <t>FlexQube</t>
  </si>
  <si>
    <t>DC Blox</t>
  </si>
  <si>
    <t>Sixin North America</t>
  </si>
  <si>
    <t>Michelin, NA</t>
  </si>
  <si>
    <t>Southern First Bank</t>
  </si>
  <si>
    <t>Techtronic Industries (TTI)</t>
  </si>
  <si>
    <t>Setterstix North America</t>
  </si>
  <si>
    <t>Armada Analytics Inc</t>
  </si>
  <si>
    <t>Fitesa Simpsonville Inc</t>
  </si>
  <si>
    <t>EuWe Wexler</t>
  </si>
  <si>
    <t>CCL Label</t>
  </si>
  <si>
    <t>Alupress</t>
  </si>
  <si>
    <t>Sticker Mule</t>
  </si>
  <si>
    <t>IGP Pulvertechnik AG</t>
  </si>
  <si>
    <t>PGS USA, LLC (Pacorini)</t>
  </si>
  <si>
    <t>Agribusiness</t>
  </si>
  <si>
    <t>MTM Investments</t>
  </si>
  <si>
    <t>Race City Steel</t>
  </si>
  <si>
    <t>adidas NAM</t>
  </si>
  <si>
    <t>AMAMCO Tool &amp; Supply Co Inc</t>
  </si>
  <si>
    <t>Siemens Energy Management</t>
  </si>
  <si>
    <t>Plastic Omnium Industries Inc</t>
  </si>
  <si>
    <t>Southern States Packaging Co</t>
  </si>
  <si>
    <t>USA/France</t>
  </si>
  <si>
    <t>Tietex International Ltd</t>
  </si>
  <si>
    <t>CSL Plasma</t>
  </si>
  <si>
    <t>Power Pool Plus Inc</t>
  </si>
  <si>
    <t>Carolina Pride</t>
  </si>
  <si>
    <t>2020 Web Version Password</t>
  </si>
  <si>
    <t>United Community Bank</t>
  </si>
  <si>
    <t>Financial, HQ</t>
  </si>
  <si>
    <t>JIDA Industrial Solutions</t>
  </si>
  <si>
    <t>Office, HQ</t>
  </si>
  <si>
    <t>Nutra</t>
  </si>
  <si>
    <t>Cytec</t>
  </si>
  <si>
    <t>Marley Lilly</t>
  </si>
  <si>
    <t>Confidential Projects</t>
  </si>
  <si>
    <t>Peabody Engineering &amp; Supply Inc</t>
  </si>
  <si>
    <t>TOTAL - Five Year (2016-2020)</t>
  </si>
  <si>
    <t>Pozyx</t>
  </si>
  <si>
    <t>Technology</t>
  </si>
  <si>
    <t>Pall Corporation (Pall)</t>
  </si>
  <si>
    <t>Bmarko Structures</t>
  </si>
  <si>
    <t>Other - Construction</t>
  </si>
  <si>
    <t>Fibertex Nonwovens Inc</t>
  </si>
  <si>
    <t>DHL Supply Chain</t>
  </si>
  <si>
    <t>E+I Engineering USA</t>
  </si>
  <si>
    <t>Enginered Materials, Automotive</t>
  </si>
  <si>
    <t>Siemens</t>
  </si>
  <si>
    <t>Kerns Trucking Inc.</t>
  </si>
  <si>
    <t>Trucking</t>
  </si>
  <si>
    <t>Frauenthal Gnotec</t>
  </si>
  <si>
    <t>Magna Mirrors</t>
  </si>
  <si>
    <t>Standard Textile Co., Inc.</t>
  </si>
  <si>
    <t>Gissing North America</t>
  </si>
  <si>
    <t>Oshkosh Defense</t>
  </si>
  <si>
    <t>Sync.MD</t>
  </si>
  <si>
    <t>BNNano</t>
  </si>
  <si>
    <t>TTI Floor Care North America</t>
  </si>
  <si>
    <t>Nestlé USA</t>
  </si>
  <si>
    <t>STAR EV</t>
  </si>
  <si>
    <t>Pregis</t>
  </si>
  <si>
    <t>Malouf</t>
  </si>
  <si>
    <t>Shenandoah Growers, Inc</t>
  </si>
  <si>
    <t>MECART, Inc</t>
  </si>
  <si>
    <t>Top Edge Components</t>
  </si>
  <si>
    <t>Impresa Building Systems</t>
  </si>
  <si>
    <t>Auria</t>
  </si>
  <si>
    <t>The Home Depot</t>
  </si>
  <si>
    <t>Solvay</t>
  </si>
  <si>
    <t>PreZero US</t>
  </si>
  <si>
    <t>Walmart</t>
  </si>
  <si>
    <t>Canal Insurance</t>
  </si>
  <si>
    <t>Tiger Companies</t>
  </si>
  <si>
    <t xml:space="preserve">Cypress Creek Renewables </t>
  </si>
  <si>
    <t>Other - Energy</t>
  </si>
  <si>
    <t>Services - Clinical Lab</t>
  </si>
  <si>
    <t>S.W.O.R.D. International Inc</t>
  </si>
  <si>
    <t>Agape Care Group</t>
  </si>
  <si>
    <t>RL Solutions, LLC</t>
  </si>
  <si>
    <t>MP Cloud Technologies / EMTech</t>
  </si>
  <si>
    <t>Transcom</t>
  </si>
  <si>
    <t xml:space="preserve">Proterra </t>
  </si>
  <si>
    <t>KIYATEC, Inc</t>
  </si>
  <si>
    <t>Services - Cancer Diagnostics</t>
  </si>
  <si>
    <t>Bosch Rexroth Corp</t>
  </si>
  <si>
    <t>WCFIBER LLC</t>
  </si>
  <si>
    <t>Sweetwater Solar (Pine Gate)</t>
  </si>
  <si>
    <t>Bailybead Solar (Cypress Creek Renewables)</t>
  </si>
  <si>
    <t>Coastal Partners LLC</t>
  </si>
  <si>
    <t xml:space="preserve">ISOFlex Packaging </t>
  </si>
  <si>
    <t>MycoWorks</t>
  </si>
  <si>
    <t>Kostwein</t>
  </si>
  <si>
    <t xml:space="preserve">Austria </t>
  </si>
  <si>
    <t>Hanvey Engineering</t>
  </si>
  <si>
    <t>Microtex Composites</t>
  </si>
  <si>
    <t xml:space="preserve">Greenville </t>
  </si>
  <si>
    <t>Frontier Label</t>
  </si>
  <si>
    <t>Drake Software</t>
  </si>
  <si>
    <t>CNC Cabinetry</t>
  </si>
  <si>
    <t>Project Green Spa</t>
  </si>
  <si>
    <t>Project Green Spa 2</t>
  </si>
  <si>
    <t>Project Sunrise ATC</t>
  </si>
  <si>
    <t>Project Sunrise LS1</t>
  </si>
  <si>
    <t>Project Otto</t>
  </si>
  <si>
    <t>Georgia-Pacific LLC</t>
  </si>
  <si>
    <t>GML Industries, LLC</t>
  </si>
  <si>
    <t>Automotive, Other - Energy</t>
  </si>
  <si>
    <t>Meva Formwork Systems Limited</t>
  </si>
  <si>
    <t>Project Seed</t>
  </si>
  <si>
    <t>Other - Agribusiness</t>
  </si>
  <si>
    <t>Pall Corporation</t>
  </si>
  <si>
    <t>Hawkeye Hotels Inc / Fairfield Inn &amp; Suites</t>
  </si>
  <si>
    <t>Hotel</t>
  </si>
  <si>
    <t>Project Sabre</t>
  </si>
  <si>
    <t>Project Wiper</t>
  </si>
  <si>
    <t>Project Skywalker</t>
  </si>
  <si>
    <t>Broad River Electric Corp</t>
  </si>
  <si>
    <t>EMUS</t>
  </si>
  <si>
    <t>Lithuania</t>
  </si>
  <si>
    <t>Technology, HQ</t>
  </si>
  <si>
    <t>Warehouse, Distribution</t>
  </si>
  <si>
    <t>Biofarm</t>
  </si>
  <si>
    <t>Connect America / Lifeline</t>
  </si>
  <si>
    <t>Greenidge Generation Holdings Inc</t>
  </si>
  <si>
    <t>TOTAL - Ten Years (2012-2021)</t>
  </si>
  <si>
    <t>TOTAL - Five Year (2017-2021)</t>
  </si>
  <si>
    <t>Somnus Mattress International LLC</t>
  </si>
  <si>
    <t>Australia / Germany</t>
  </si>
  <si>
    <t>Stomagienics</t>
  </si>
  <si>
    <t>Diversified Medical Healthcare (DMH)</t>
  </si>
  <si>
    <t xml:space="preserve">Germany </t>
  </si>
  <si>
    <t>Ingram Micro</t>
  </si>
  <si>
    <t xml:space="preserve">Anderson </t>
  </si>
  <si>
    <t>Trane Technologies' Thermo King</t>
  </si>
  <si>
    <t xml:space="preserve">Oconee </t>
  </si>
  <si>
    <t xml:space="preserve">CurTec </t>
  </si>
  <si>
    <t>Fuyao Glass America</t>
  </si>
  <si>
    <t>Argo AI</t>
  </si>
  <si>
    <t>Other - Engineering Services</t>
  </si>
  <si>
    <t>E.A. Sween Company</t>
  </si>
  <si>
    <t>Health Supply US dba Glove One</t>
  </si>
  <si>
    <t xml:space="preserve">United Arab Emirates </t>
  </si>
  <si>
    <t>Greif</t>
  </si>
  <si>
    <t>Impact Housing Group</t>
  </si>
  <si>
    <t>Sunny Days Entertainment, LLC</t>
  </si>
  <si>
    <t>VPET USA, LLC</t>
  </si>
  <si>
    <t>Europastry</t>
  </si>
  <si>
    <t>Responsive Industries</t>
  </si>
  <si>
    <t>Paxton Access</t>
  </si>
  <si>
    <t>Niagara Pharmaceuticals</t>
  </si>
  <si>
    <t>Dash EV</t>
  </si>
  <si>
    <t>Winar Connection, Inc.</t>
  </si>
  <si>
    <t>Distribution, Sales, Service</t>
  </si>
  <si>
    <t>Sales, Service</t>
  </si>
  <si>
    <t>Blue Diamond Industries</t>
  </si>
  <si>
    <t>Manufacturing, Logistics</t>
  </si>
  <si>
    <t>EPC Power</t>
  </si>
  <si>
    <t>Motor City Racks</t>
  </si>
  <si>
    <t>Visual Comfort &amp; Co.</t>
  </si>
  <si>
    <t>Essential Cabinetry Group</t>
  </si>
  <si>
    <t>Flybar, Inc</t>
  </si>
  <si>
    <t>BASF Catalysts</t>
  </si>
  <si>
    <t>Shamrock Technologies, Inc.</t>
  </si>
  <si>
    <t>Lollis Metals Fabrication, Inc.</t>
  </si>
  <si>
    <t>Symrise Pet Food</t>
  </si>
  <si>
    <t>Mumford Industries, Inc.</t>
  </si>
  <si>
    <t>Volvo Car USA</t>
  </si>
  <si>
    <t>TTI Floor Care North America, Inc.</t>
  </si>
  <si>
    <t>Blue Ridge Data Mining, LLC</t>
  </si>
  <si>
    <t>Manufacturing, Leasing</t>
  </si>
  <si>
    <t>PODS Carolina Realty, LLC and PODS Enterprises, LLC</t>
  </si>
  <si>
    <t>Takeuchi-US</t>
  </si>
  <si>
    <t>Celanese Corp</t>
  </si>
  <si>
    <t>Magna Steyr Fuel Systems USA LLC</t>
  </si>
  <si>
    <t>MOCOM Compounds Corp.</t>
  </si>
  <si>
    <t>Roechling Automotive USA</t>
  </si>
  <si>
    <t>Gemany</t>
  </si>
  <si>
    <t>TC Transcontinental Packaging</t>
  </si>
  <si>
    <t>FedEx Ground Package Systems, Inc.</t>
  </si>
  <si>
    <t>Robert Bosch</t>
  </si>
  <si>
    <t>Third Stage Capital US-Piedmont I, LLC and Latitude Applied Technologies, LLC</t>
  </si>
  <si>
    <t>First Source Worldwide</t>
  </si>
  <si>
    <t>Purpose Financial</t>
  </si>
  <si>
    <t>INR</t>
  </si>
  <si>
    <t>Dodge Mechanical Power Transmission</t>
  </si>
  <si>
    <t>China/Ireland</t>
  </si>
  <si>
    <t>Spartanburg Newair, Inc.</t>
  </si>
  <si>
    <t>TOTAL - Five Year (2018-2022)</t>
  </si>
  <si>
    <t>TOTAL - Ten Years (2013-2022)</t>
  </si>
  <si>
    <t>Source: Upstate SC Alliance partner organizations; county totals may differ due to criteria parameters</t>
  </si>
  <si>
    <t>*Announced 1/18/23 but counted in 2022 by Laurens County</t>
  </si>
  <si>
    <t>Milo's Tea Company</t>
  </si>
  <si>
    <t>Project Blue</t>
  </si>
  <si>
    <t>ILJIN USA Corp.</t>
  </si>
  <si>
    <t>GE Appliances (GEA), a Haier company</t>
  </si>
  <si>
    <t>Erchonia Corp.</t>
  </si>
  <si>
    <t>TIME Bicycles (TIME)</t>
  </si>
  <si>
    <t>FN America, Inc.</t>
  </si>
  <si>
    <t>Other - Defense</t>
  </si>
  <si>
    <t>BorgWarner</t>
  </si>
  <si>
    <t>Sulzer Pumps Solutions, Inc.</t>
  </si>
  <si>
    <t>Envogue International</t>
  </si>
  <si>
    <t>Itron</t>
  </si>
  <si>
    <t>Gaffney Bakery, LLC</t>
  </si>
  <si>
    <t>Hammer-IMS</t>
  </si>
  <si>
    <t>Lima One Capital</t>
  </si>
  <si>
    <t>Other - Financial Services</t>
  </si>
  <si>
    <t>Garver</t>
  </si>
  <si>
    <t>Other - Professional Services</t>
  </si>
  <si>
    <t>Pan Technology, Inc.</t>
  </si>
  <si>
    <t>Sage Parts Plus, Inc.</t>
  </si>
  <si>
    <t>Global HQ</t>
  </si>
  <si>
    <t>HQ, Services</t>
  </si>
  <si>
    <t>Wenker, Inc.</t>
  </si>
  <si>
    <t>US HQ</t>
  </si>
  <si>
    <t>Meyn America, LLC</t>
  </si>
  <si>
    <t>Books for Less</t>
  </si>
  <si>
    <t>Keurig Dr Pepper (KDP)</t>
  </si>
  <si>
    <t>Luxembourg</t>
  </si>
  <si>
    <t>Mojave Energy Systems</t>
  </si>
  <si>
    <t>Nissin Foods</t>
  </si>
  <si>
    <t>Smurfit Kappa</t>
  </si>
  <si>
    <t>Tomahawk Processing LLC</t>
  </si>
  <si>
    <t>Additive Plastics Group</t>
  </si>
  <si>
    <t>Sage Automotive Interiors</t>
  </si>
  <si>
    <t>Alupress, LLC</t>
  </si>
  <si>
    <t>TOTAL - All Years (2007-2023)</t>
  </si>
  <si>
    <t>TOTAL - Ten Years (2014-2023)</t>
  </si>
  <si>
    <t>TOTAL - Five Year (2019-2023)</t>
  </si>
  <si>
    <t>Evrnu</t>
  </si>
  <si>
    <t>Visual Comfort &amp; Co</t>
  </si>
  <si>
    <t>Manufacturing, Corporate HQ</t>
  </si>
  <si>
    <t>Yanfeng Automotive Interiors</t>
  </si>
  <si>
    <t>Verdeco Recycling</t>
  </si>
  <si>
    <t>Manufacturing; Corporate HQ</t>
  </si>
  <si>
    <t>Timberlab</t>
  </si>
  <si>
    <t>Safe-Guard Products International</t>
  </si>
  <si>
    <t>Call Center, Office</t>
  </si>
  <si>
    <t>Buckeye Corrugated</t>
  </si>
  <si>
    <t>FlexIT USA</t>
  </si>
  <si>
    <t>Omron Industrial Automation</t>
  </si>
  <si>
    <t>WC Fiber</t>
  </si>
  <si>
    <t>Confidential New Projects</t>
  </si>
  <si>
    <t>Cytiva</t>
  </si>
  <si>
    <t>Associated Hardwoods</t>
  </si>
  <si>
    <t>Taylor Enterprises Inc</t>
  </si>
  <si>
    <t>International Vitamin Corp (IVC)</t>
  </si>
  <si>
    <t>Toray Industries</t>
  </si>
  <si>
    <t>Tokyo Gas Engineering Solutions (TGES) America Ltd.</t>
  </si>
  <si>
    <t>Sealed Air Corporation</t>
  </si>
  <si>
    <t>Lockhart Power Co</t>
  </si>
  <si>
    <t>Pro-Fab Manufacturing</t>
  </si>
  <si>
    <t>MPF Products</t>
  </si>
  <si>
    <t>Milliken &amp; Co.</t>
  </si>
  <si>
    <t>Tesla</t>
  </si>
  <si>
    <t>Carolina Structural Systems*</t>
  </si>
  <si>
    <t>*Project announced publicly in Dec. 2023, but counted by Anderson County in 2024</t>
  </si>
  <si>
    <t>Matica Group</t>
  </si>
  <si>
    <t>Automotive &amp; Mobility</t>
  </si>
  <si>
    <t>Omron Automation (OMRON)</t>
  </si>
  <si>
    <t>Manufacturing Technology</t>
  </si>
  <si>
    <t>Aerospace, Engineered Materials</t>
  </si>
  <si>
    <t>Dynamic Fluid Components, Inc.</t>
  </si>
  <si>
    <t>Hira Industries' Aerofoam USA</t>
  </si>
  <si>
    <t>GE Global Technology Center</t>
  </si>
  <si>
    <t>Marleylilly LLC</t>
  </si>
  <si>
    <t>Old Dominion Freight Line</t>
  </si>
  <si>
    <t>Epsilon, Inc.</t>
  </si>
  <si>
    <t>ACI Plastics South</t>
  </si>
  <si>
    <t>Luxor Scientific, LLC</t>
  </si>
  <si>
    <t>Prysmian Group</t>
  </si>
  <si>
    <t>Highland Baking*</t>
  </si>
  <si>
    <t>*Announced in 2022 but counted by Spartanburg in 2023</t>
  </si>
  <si>
    <t>Yanfeng Automotive*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</si>
</sst>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&quot;$&quot;#,##0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%"/>
    <numFmt numFmtId="172" formatCode="[$-409]dddd\,\ mmmm\ dd\,\ yyyy"/>
    <numFmt numFmtId="173" formatCode="[$-409]h:mm:ss\ AM/PM"/>
    <numFmt numFmtId="174" formatCode="0.0"/>
    <numFmt numFmtId="175" formatCode="[$-409]dddd\,\ mmmm\ d\,\ yy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2"/>
      <name val="Arial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1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0"/>
      <color indexed="9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-0.499969989061355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3" fillId="0" borderId="0" xfId="0" applyFont="1" applyAlignment="1">
      <alignment vertical="center"/>
    </xf>
    <xf numFmtId="3" fontId="0" fillId="0" borderId="0" xfId="0" applyNumberFormat="1" applyAlignment="1">
      <alignment/>
    </xf>
    <xf numFmtId="165" fontId="24" fillId="33" borderId="10" xfId="0" applyNumberFormat="1" applyFont="1" applyFill="1" applyBorder="1" applyAlignment="1">
      <alignment horizontal="center" vertical="center" wrapText="1"/>
    </xf>
    <xf numFmtId="3" fontId="24" fillId="33" borderId="10" xfId="0" applyNumberFormat="1" applyFont="1" applyFill="1" applyBorder="1" applyAlignment="1">
      <alignment horizontal="center" vertical="center" wrapText="1"/>
    </xf>
    <xf numFmtId="164" fontId="24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171" fontId="25" fillId="21" borderId="11" xfId="0" applyNumberFormat="1" applyFont="1" applyFill="1" applyBorder="1" applyAlignment="1">
      <alignment horizontal="center" vertical="center"/>
    </xf>
    <xf numFmtId="171" fontId="25" fillId="21" borderId="12" xfId="0" applyNumberFormat="1" applyFont="1" applyFill="1" applyBorder="1" applyAlignment="1">
      <alignment horizontal="center" vertical="center"/>
    </xf>
    <xf numFmtId="3" fontId="25" fillId="21" borderId="13" xfId="0" applyNumberFormat="1" applyFont="1" applyFill="1" applyBorder="1" applyAlignment="1">
      <alignment horizontal="center" vertical="center"/>
    </xf>
    <xf numFmtId="165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0" fontId="45" fillId="21" borderId="14" xfId="0" applyFont="1" applyFill="1" applyBorder="1" applyAlignment="1">
      <alignment horizontal="center" wrapText="1"/>
    </xf>
    <xf numFmtId="164" fontId="45" fillId="21" borderId="14" xfId="0" applyNumberFormat="1" applyFont="1" applyFill="1" applyBorder="1" applyAlignment="1">
      <alignment horizontal="center" wrapText="1"/>
    </xf>
    <xf numFmtId="0" fontId="2" fillId="0" borderId="15" xfId="0" applyFont="1" applyBorder="1" applyAlignment="1">
      <alignment vertical="center" wrapText="1"/>
    </xf>
    <xf numFmtId="0" fontId="45" fillId="21" borderId="16" xfId="0" applyFont="1" applyFill="1" applyBorder="1" applyAlignment="1">
      <alignment horizontal="center" wrapText="1"/>
    </xf>
    <xf numFmtId="0" fontId="45" fillId="21" borderId="17" xfId="0" applyFont="1" applyFill="1" applyBorder="1" applyAlignment="1">
      <alignment horizontal="center" wrapTex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165" fontId="45" fillId="33" borderId="10" xfId="0" applyNumberFormat="1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 wrapText="1"/>
    </xf>
    <xf numFmtId="10" fontId="21" fillId="0" borderId="0" xfId="0" applyNumberFormat="1" applyFont="1" applyAlignment="1">
      <alignment/>
    </xf>
    <xf numFmtId="3" fontId="2" fillId="0" borderId="10" xfId="0" applyNumberFormat="1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3" fontId="2" fillId="0" borderId="15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/>
    </xf>
    <xf numFmtId="3" fontId="21" fillId="6" borderId="22" xfId="0" applyNumberFormat="1" applyFont="1" applyFill="1" applyBorder="1" applyAlignment="1">
      <alignment horizontal="center"/>
    </xf>
    <xf numFmtId="171" fontId="21" fillId="6" borderId="23" xfId="0" applyNumberFormat="1" applyFont="1" applyFill="1" applyBorder="1" applyAlignment="1">
      <alignment horizontal="center"/>
    </xf>
    <xf numFmtId="3" fontId="21" fillId="6" borderId="24" xfId="0" applyNumberFormat="1" applyFont="1" applyFill="1" applyBorder="1" applyAlignment="1">
      <alignment horizontal="center"/>
    </xf>
    <xf numFmtId="2" fontId="21" fillId="6" borderId="25" xfId="0" applyNumberFormat="1" applyFont="1" applyFill="1" applyBorder="1" applyAlignment="1">
      <alignment horizontal="center"/>
    </xf>
    <xf numFmtId="171" fontId="21" fillId="6" borderId="22" xfId="0" applyNumberFormat="1" applyFont="1" applyFill="1" applyBorder="1" applyAlignment="1">
      <alignment horizontal="center"/>
    </xf>
    <xf numFmtId="3" fontId="21" fillId="6" borderId="26" xfId="0" applyNumberFormat="1" applyFont="1" applyFill="1" applyBorder="1" applyAlignment="1">
      <alignment horizontal="center"/>
    </xf>
    <xf numFmtId="171" fontId="21" fillId="6" borderId="27" xfId="0" applyNumberFormat="1" applyFont="1" applyFill="1" applyBorder="1" applyAlignment="1">
      <alignment horizontal="center"/>
    </xf>
    <xf numFmtId="3" fontId="21" fillId="6" borderId="28" xfId="0" applyNumberFormat="1" applyFont="1" applyFill="1" applyBorder="1" applyAlignment="1">
      <alignment horizontal="center"/>
    </xf>
    <xf numFmtId="2" fontId="21" fillId="6" borderId="29" xfId="0" applyNumberFormat="1" applyFont="1" applyFill="1" applyBorder="1" applyAlignment="1">
      <alignment horizontal="center"/>
    </xf>
    <xf numFmtId="171" fontId="21" fillId="6" borderId="26" xfId="0" applyNumberFormat="1" applyFont="1" applyFill="1" applyBorder="1" applyAlignment="1">
      <alignment horizontal="center"/>
    </xf>
    <xf numFmtId="3" fontId="21" fillId="6" borderId="30" xfId="0" applyNumberFormat="1" applyFont="1" applyFill="1" applyBorder="1" applyAlignment="1">
      <alignment horizontal="center"/>
    </xf>
    <xf numFmtId="171" fontId="21" fillId="6" borderId="31" xfId="0" applyNumberFormat="1" applyFont="1" applyFill="1" applyBorder="1" applyAlignment="1">
      <alignment horizontal="center"/>
    </xf>
    <xf numFmtId="3" fontId="21" fillId="6" borderId="32" xfId="0" applyNumberFormat="1" applyFont="1" applyFill="1" applyBorder="1" applyAlignment="1">
      <alignment horizontal="center"/>
    </xf>
    <xf numFmtId="171" fontId="21" fillId="6" borderId="30" xfId="0" applyNumberFormat="1" applyFont="1" applyFill="1" applyBorder="1" applyAlignment="1">
      <alignment horizontal="center"/>
    </xf>
    <xf numFmtId="3" fontId="21" fillId="6" borderId="31" xfId="0" applyNumberFormat="1" applyFont="1" applyFill="1" applyBorder="1" applyAlignment="1">
      <alignment horizontal="center"/>
    </xf>
    <xf numFmtId="3" fontId="21" fillId="6" borderId="20" xfId="0" applyNumberFormat="1" applyFont="1" applyFill="1" applyBorder="1" applyAlignment="1">
      <alignment horizontal="center"/>
    </xf>
    <xf numFmtId="0" fontId="30" fillId="34" borderId="11" xfId="0" applyFont="1" applyFill="1" applyBorder="1" applyAlignment="1">
      <alignment horizontal="center" vertical="center"/>
    </xf>
    <xf numFmtId="0" fontId="30" fillId="34" borderId="33" xfId="0" applyFont="1" applyFill="1" applyBorder="1" applyAlignment="1">
      <alignment horizontal="center" vertical="center"/>
    </xf>
    <xf numFmtId="0" fontId="30" fillId="34" borderId="11" xfId="0" applyFont="1" applyFill="1" applyBorder="1" applyAlignment="1">
      <alignment horizontal="center" vertical="center" wrapText="1"/>
    </xf>
    <xf numFmtId="0" fontId="30" fillId="34" borderId="12" xfId="0" applyFont="1" applyFill="1" applyBorder="1" applyAlignment="1">
      <alignment horizontal="center" vertical="center" wrapText="1"/>
    </xf>
    <xf numFmtId="0" fontId="30" fillId="34" borderId="13" xfId="0" applyFont="1" applyFill="1" applyBorder="1" applyAlignment="1">
      <alignment horizontal="center" vertical="center" wrapText="1"/>
    </xf>
    <xf numFmtId="0" fontId="30" fillId="34" borderId="34" xfId="0" applyFont="1" applyFill="1" applyBorder="1" applyAlignment="1">
      <alignment horizontal="center" vertical="center" wrapText="1"/>
    </xf>
    <xf numFmtId="3" fontId="25" fillId="21" borderId="35" xfId="0" applyNumberFormat="1" applyFont="1" applyFill="1" applyBorder="1" applyAlignment="1">
      <alignment horizontal="center" vertical="center"/>
    </xf>
    <xf numFmtId="0" fontId="30" fillId="34" borderId="35" xfId="0" applyFont="1" applyFill="1" applyBorder="1" applyAlignment="1">
      <alignment horizontal="center" vertical="center" wrapText="1"/>
    </xf>
    <xf numFmtId="171" fontId="21" fillId="6" borderId="24" xfId="0" applyNumberFormat="1" applyFont="1" applyFill="1" applyBorder="1" applyAlignment="1">
      <alignment horizontal="center"/>
    </xf>
    <xf numFmtId="171" fontId="21" fillId="6" borderId="28" xfId="0" applyNumberFormat="1" applyFont="1" applyFill="1" applyBorder="1" applyAlignment="1">
      <alignment horizontal="center"/>
    </xf>
    <xf numFmtId="171" fontId="21" fillId="6" borderId="32" xfId="0" applyNumberFormat="1" applyFont="1" applyFill="1" applyBorder="1" applyAlignment="1">
      <alignment horizontal="center"/>
    </xf>
    <xf numFmtId="171" fontId="25" fillId="21" borderId="13" xfId="0" applyNumberFormat="1" applyFont="1" applyFill="1" applyBorder="1" applyAlignment="1">
      <alignment horizontal="center" vertical="center"/>
    </xf>
    <xf numFmtId="165" fontId="21" fillId="6" borderId="24" xfId="0" applyNumberFormat="1" applyFont="1" applyFill="1" applyBorder="1" applyAlignment="1">
      <alignment horizontal="center"/>
    </xf>
    <xf numFmtId="165" fontId="21" fillId="6" borderId="28" xfId="0" applyNumberFormat="1" applyFont="1" applyFill="1" applyBorder="1" applyAlignment="1">
      <alignment horizontal="center"/>
    </xf>
    <xf numFmtId="165" fontId="21" fillId="6" borderId="32" xfId="0" applyNumberFormat="1" applyFont="1" applyFill="1" applyBorder="1" applyAlignment="1">
      <alignment horizontal="center"/>
    </xf>
    <xf numFmtId="165" fontId="25" fillId="21" borderId="13" xfId="0" applyNumberFormat="1" applyFont="1" applyFill="1" applyBorder="1" applyAlignment="1">
      <alignment horizontal="center" vertical="center"/>
    </xf>
    <xf numFmtId="0" fontId="30" fillId="34" borderId="36" xfId="0" applyFont="1" applyFill="1" applyBorder="1" applyAlignment="1">
      <alignment horizontal="center" vertical="center"/>
    </xf>
    <xf numFmtId="0" fontId="21" fillId="6" borderId="37" xfId="0" applyFont="1" applyFill="1" applyBorder="1" applyAlignment="1">
      <alignment horizontal="center"/>
    </xf>
    <xf numFmtId="0" fontId="21" fillId="6" borderId="38" xfId="0" applyFont="1" applyFill="1" applyBorder="1" applyAlignment="1">
      <alignment horizontal="center"/>
    </xf>
    <xf numFmtId="0" fontId="21" fillId="6" borderId="39" xfId="0" applyFont="1" applyFill="1" applyBorder="1" applyAlignment="1">
      <alignment horizontal="center"/>
    </xf>
    <xf numFmtId="0" fontId="25" fillId="21" borderId="36" xfId="0" applyFont="1" applyFill="1" applyBorder="1" applyAlignment="1">
      <alignment horizontal="center" vertical="center" wrapText="1"/>
    </xf>
    <xf numFmtId="0" fontId="30" fillId="34" borderId="12" xfId="0" applyFont="1" applyFill="1" applyBorder="1" applyAlignment="1">
      <alignment horizontal="center" vertical="center"/>
    </xf>
    <xf numFmtId="165" fontId="21" fillId="6" borderId="22" xfId="0" applyNumberFormat="1" applyFont="1" applyFill="1" applyBorder="1" applyAlignment="1">
      <alignment horizontal="center"/>
    </xf>
    <xf numFmtId="3" fontId="21" fillId="6" borderId="23" xfId="0" applyNumberFormat="1" applyFont="1" applyFill="1" applyBorder="1" applyAlignment="1">
      <alignment horizontal="center"/>
    </xf>
    <xf numFmtId="165" fontId="21" fillId="6" borderId="26" xfId="0" applyNumberFormat="1" applyFont="1" applyFill="1" applyBorder="1" applyAlignment="1">
      <alignment horizontal="center"/>
    </xf>
    <xf numFmtId="3" fontId="21" fillId="6" borderId="27" xfId="0" applyNumberFormat="1" applyFont="1" applyFill="1" applyBorder="1" applyAlignment="1">
      <alignment horizontal="center"/>
    </xf>
    <xf numFmtId="165" fontId="21" fillId="6" borderId="30" xfId="0" applyNumberFormat="1" applyFont="1" applyFill="1" applyBorder="1" applyAlignment="1">
      <alignment horizontal="center"/>
    </xf>
    <xf numFmtId="165" fontId="21" fillId="6" borderId="39" xfId="0" applyNumberFormat="1" applyFont="1" applyFill="1" applyBorder="1" applyAlignment="1">
      <alignment horizontal="center"/>
    </xf>
    <xf numFmtId="165" fontId="25" fillId="21" borderId="35" xfId="0" applyNumberFormat="1" applyFont="1" applyFill="1" applyBorder="1" applyAlignment="1">
      <alignment horizontal="center" vertical="center"/>
    </xf>
    <xf numFmtId="171" fontId="25" fillId="21" borderId="35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4" fillId="33" borderId="40" xfId="0" applyFont="1" applyFill="1" applyBorder="1" applyAlignment="1">
      <alignment horizontal="center" vertical="center" wrapText="1"/>
    </xf>
    <xf numFmtId="165" fontId="24" fillId="33" borderId="40" xfId="0" applyNumberFormat="1" applyFont="1" applyFill="1" applyBorder="1" applyAlignment="1">
      <alignment horizontal="center" vertical="center" wrapText="1"/>
    </xf>
    <xf numFmtId="3" fontId="24" fillId="33" borderId="40" xfId="0" applyNumberFormat="1" applyFont="1" applyFill="1" applyBorder="1" applyAlignment="1">
      <alignment horizontal="center" vertical="center" wrapText="1"/>
    </xf>
    <xf numFmtId="164" fontId="24" fillId="33" borderId="40" xfId="0" applyNumberFormat="1" applyFont="1" applyFill="1" applyBorder="1" applyAlignment="1">
      <alignment horizontal="center" vertical="center" wrapText="1"/>
    </xf>
    <xf numFmtId="2" fontId="21" fillId="6" borderId="41" xfId="0" applyNumberFormat="1" applyFont="1" applyFill="1" applyBorder="1" applyAlignment="1">
      <alignment horizontal="center"/>
    </xf>
    <xf numFmtId="171" fontId="21" fillId="6" borderId="42" xfId="0" applyNumberFormat="1" applyFont="1" applyFill="1" applyBorder="1" applyAlignment="1">
      <alignment horizontal="center"/>
    </xf>
    <xf numFmtId="165" fontId="21" fillId="6" borderId="38" xfId="0" applyNumberFormat="1" applyFont="1" applyFill="1" applyBorder="1" applyAlignment="1">
      <alignment horizontal="center"/>
    </xf>
    <xf numFmtId="3" fontId="21" fillId="6" borderId="43" xfId="0" applyNumberFormat="1" applyFont="1" applyFill="1" applyBorder="1" applyAlignment="1">
      <alignment horizontal="center"/>
    </xf>
    <xf numFmtId="0" fontId="45" fillId="33" borderId="40" xfId="0" applyFont="1" applyFill="1" applyBorder="1" applyAlignment="1">
      <alignment horizontal="center" vertical="center" wrapText="1"/>
    </xf>
    <xf numFmtId="165" fontId="45" fillId="33" borderId="4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165" fontId="45" fillId="33" borderId="10" xfId="0" applyNumberFormat="1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 wrapText="1"/>
    </xf>
    <xf numFmtId="0" fontId="21" fillId="6" borderId="44" xfId="0" applyFont="1" applyFill="1" applyBorder="1" applyAlignment="1">
      <alignment horizontal="center"/>
    </xf>
    <xf numFmtId="3" fontId="21" fillId="6" borderId="42" xfId="0" applyNumberFormat="1" applyFont="1" applyFill="1" applyBorder="1" applyAlignment="1">
      <alignment horizontal="center"/>
    </xf>
    <xf numFmtId="165" fontId="21" fillId="6" borderId="42" xfId="0" applyNumberFormat="1" applyFont="1" applyFill="1" applyBorder="1" applyAlignment="1">
      <alignment horizontal="center"/>
    </xf>
    <xf numFmtId="171" fontId="21" fillId="6" borderId="45" xfId="0" applyNumberFormat="1" applyFont="1" applyFill="1" applyBorder="1" applyAlignment="1">
      <alignment horizontal="center"/>
    </xf>
    <xf numFmtId="171" fontId="21" fillId="6" borderId="46" xfId="0" applyNumberFormat="1" applyFont="1" applyFill="1" applyBorder="1" applyAlignment="1">
      <alignment horizontal="center"/>
    </xf>
    <xf numFmtId="0" fontId="21" fillId="6" borderId="47" xfId="0" applyFont="1" applyFill="1" applyBorder="1" applyAlignment="1">
      <alignment horizontal="center"/>
    </xf>
    <xf numFmtId="3" fontId="21" fillId="6" borderId="48" xfId="0" applyNumberFormat="1" applyFont="1" applyFill="1" applyBorder="1" applyAlignment="1">
      <alignment horizontal="center"/>
    </xf>
    <xf numFmtId="3" fontId="21" fillId="6" borderId="49" xfId="0" applyNumberFormat="1" applyFont="1" applyFill="1" applyBorder="1" applyAlignment="1">
      <alignment horizontal="center"/>
    </xf>
    <xf numFmtId="171" fontId="21" fillId="6" borderId="50" xfId="0" applyNumberFormat="1" applyFont="1" applyFill="1" applyBorder="1" applyAlignment="1">
      <alignment horizontal="center"/>
    </xf>
    <xf numFmtId="165" fontId="21" fillId="6" borderId="48" xfId="0" applyNumberFormat="1" applyFont="1" applyFill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3" fontId="21" fillId="6" borderId="0" xfId="0" applyNumberFormat="1" applyFont="1" applyFill="1" applyAlignment="1">
      <alignment horizontal="center"/>
    </xf>
    <xf numFmtId="3" fontId="21" fillId="6" borderId="51" xfId="0" applyNumberFormat="1" applyFont="1" applyFill="1" applyBorder="1" applyAlignment="1">
      <alignment horizontal="center"/>
    </xf>
    <xf numFmtId="165" fontId="21" fillId="6" borderId="52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45" fillId="20" borderId="21" xfId="0" applyFont="1" applyFill="1" applyBorder="1" applyAlignment="1">
      <alignment horizontal="center" vertical="center" wrapText="1"/>
    </xf>
    <xf numFmtId="0" fontId="45" fillId="20" borderId="51" xfId="0" applyFont="1" applyFill="1" applyBorder="1" applyAlignment="1">
      <alignment horizontal="center" vertical="center" wrapText="1"/>
    </xf>
    <xf numFmtId="165" fontId="45" fillId="20" borderId="51" xfId="0" applyNumberFormat="1" applyFont="1" applyFill="1" applyBorder="1" applyAlignment="1">
      <alignment horizontal="center" vertical="center" wrapText="1"/>
    </xf>
    <xf numFmtId="3" fontId="45" fillId="20" borderId="51" xfId="0" applyNumberFormat="1" applyFont="1" applyFill="1" applyBorder="1" applyAlignment="1">
      <alignment horizontal="center" vertical="center" wrapText="1"/>
    </xf>
    <xf numFmtId="164" fontId="45" fillId="20" borderId="51" xfId="0" applyNumberFormat="1" applyFont="1" applyFill="1" applyBorder="1" applyAlignment="1">
      <alignment horizontal="center" vertical="center" wrapText="1"/>
    </xf>
    <xf numFmtId="0" fontId="45" fillId="20" borderId="20" xfId="0" applyFont="1" applyFill="1" applyBorder="1" applyAlignment="1">
      <alignment horizontal="center" vertical="center" wrapText="1"/>
    </xf>
    <xf numFmtId="0" fontId="45" fillId="20" borderId="19" xfId="0" applyFont="1" applyFill="1" applyBorder="1" applyAlignment="1">
      <alignment horizontal="center" vertical="center" wrapText="1"/>
    </xf>
    <xf numFmtId="0" fontId="45" fillId="20" borderId="43" xfId="0" applyFont="1" applyFill="1" applyBorder="1" applyAlignment="1">
      <alignment horizontal="center" vertical="center" wrapText="1"/>
    </xf>
    <xf numFmtId="165" fontId="45" fillId="20" borderId="43" xfId="0" applyNumberFormat="1" applyFont="1" applyFill="1" applyBorder="1" applyAlignment="1">
      <alignment horizontal="center" vertical="center" wrapText="1"/>
    </xf>
    <xf numFmtId="3" fontId="45" fillId="20" borderId="43" xfId="0" applyNumberFormat="1" applyFont="1" applyFill="1" applyBorder="1" applyAlignment="1">
      <alignment horizontal="center" vertical="center" wrapText="1"/>
    </xf>
    <xf numFmtId="164" fontId="45" fillId="20" borderId="43" xfId="0" applyNumberFormat="1" applyFont="1" applyFill="1" applyBorder="1" applyAlignment="1">
      <alignment horizontal="center" vertical="center" wrapText="1"/>
    </xf>
    <xf numFmtId="0" fontId="45" fillId="20" borderId="18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65</xdr:row>
      <xdr:rowOff>57150</xdr:rowOff>
    </xdr:from>
    <xdr:to>
      <xdr:col>1</xdr:col>
      <xdr:colOff>1714500</xdr:colOff>
      <xdr:row>69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39500"/>
          <a:ext cx="2466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66</xdr:row>
      <xdr:rowOff>0</xdr:rowOff>
    </xdr:from>
    <xdr:to>
      <xdr:col>1</xdr:col>
      <xdr:colOff>1714500</xdr:colOff>
      <xdr:row>70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06200"/>
          <a:ext cx="2466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78</xdr:row>
      <xdr:rowOff>0</xdr:rowOff>
    </xdr:from>
    <xdr:to>
      <xdr:col>1</xdr:col>
      <xdr:colOff>1714500</xdr:colOff>
      <xdr:row>82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96950"/>
          <a:ext cx="2466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95</xdr:row>
      <xdr:rowOff>0</xdr:rowOff>
    </xdr:from>
    <xdr:to>
      <xdr:col>1</xdr:col>
      <xdr:colOff>1714500</xdr:colOff>
      <xdr:row>99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240125"/>
          <a:ext cx="2466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67</xdr:row>
      <xdr:rowOff>0</xdr:rowOff>
    </xdr:from>
    <xdr:to>
      <xdr:col>1</xdr:col>
      <xdr:colOff>1714500</xdr:colOff>
      <xdr:row>71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20500"/>
          <a:ext cx="2466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101</xdr:row>
      <xdr:rowOff>0</xdr:rowOff>
    </xdr:from>
    <xdr:to>
      <xdr:col>1</xdr:col>
      <xdr:colOff>1714500</xdr:colOff>
      <xdr:row>105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335750"/>
          <a:ext cx="2466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0</xdr:rowOff>
    </xdr:from>
    <xdr:to>
      <xdr:col>1</xdr:col>
      <xdr:colOff>1171575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0350"/>
          <a:ext cx="2466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pstateSC_Capital%20Investments%202007-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4"/>
      <sheetName val="2023"/>
      <sheetName val="2022"/>
      <sheetName val="2021"/>
      <sheetName val="2020"/>
      <sheetName val="2019"/>
      <sheetName val="2018"/>
      <sheetName val="2017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Annual &amp; Cumulative Totals"/>
      <sheetName val="By County Analysis"/>
      <sheetName val="By Target Analysis"/>
      <sheetName val="By Country Analysis"/>
      <sheetName val="By Facility Type"/>
      <sheetName val="DATA Edit 2007-2024"/>
      <sheetName val="Password"/>
      <sheetName val="Project Totals"/>
    </sheetNames>
    <sheetDataSet>
      <sheetData sheetId="1">
        <row r="3">
          <cell r="B3">
            <v>55</v>
          </cell>
          <cell r="D3">
            <v>2150234182</v>
          </cell>
          <cell r="E3">
            <v>4455</v>
          </cell>
          <cell r="J3">
            <v>17</v>
          </cell>
        </row>
        <row r="34">
          <cell r="B34">
            <v>29</v>
          </cell>
          <cell r="E34">
            <v>2449</v>
          </cell>
        </row>
        <row r="62">
          <cell r="B62">
            <v>26</v>
          </cell>
          <cell r="E62">
            <v>2006</v>
          </cell>
        </row>
      </sheetData>
      <sheetData sheetId="2">
        <row r="3">
          <cell r="B3">
            <v>67</v>
          </cell>
          <cell r="D3">
            <v>3914316000</v>
          </cell>
          <cell r="E3">
            <v>6396</v>
          </cell>
          <cell r="J3">
            <v>29</v>
          </cell>
        </row>
        <row r="43">
          <cell r="B43">
            <v>38</v>
          </cell>
          <cell r="E43">
            <v>3743</v>
          </cell>
        </row>
        <row r="74">
          <cell r="B74">
            <v>29</v>
          </cell>
          <cell r="E74">
            <v>2653</v>
          </cell>
        </row>
      </sheetData>
      <sheetData sheetId="3">
        <row r="3">
          <cell r="B3">
            <v>85</v>
          </cell>
          <cell r="D3">
            <v>2426681449</v>
          </cell>
          <cell r="E3">
            <v>8730</v>
          </cell>
          <cell r="J3">
            <v>26</v>
          </cell>
        </row>
        <row r="48">
          <cell r="B48">
            <v>43</v>
          </cell>
          <cell r="E48">
            <v>5172</v>
          </cell>
        </row>
        <row r="92">
          <cell r="B92">
            <v>42</v>
          </cell>
          <cell r="E92">
            <v>3558</v>
          </cell>
        </row>
      </sheetData>
      <sheetData sheetId="4">
        <row r="3">
          <cell r="B3">
            <v>57</v>
          </cell>
          <cell r="D3">
            <v>1259660205</v>
          </cell>
          <cell r="E3">
            <v>3177</v>
          </cell>
        </row>
        <row r="23">
          <cell r="B23">
            <v>18</v>
          </cell>
          <cell r="E23">
            <v>654</v>
          </cell>
        </row>
        <row r="64">
          <cell r="B64">
            <v>39</v>
          </cell>
          <cell r="E64">
            <v>2523</v>
          </cell>
        </row>
      </sheetData>
      <sheetData sheetId="5">
        <row r="3">
          <cell r="B3">
            <v>91</v>
          </cell>
          <cell r="D3">
            <v>1290224385</v>
          </cell>
          <cell r="E3">
            <v>4577</v>
          </cell>
          <cell r="J3">
            <v>32</v>
          </cell>
        </row>
        <row r="37">
          <cell r="B37">
            <v>32</v>
          </cell>
          <cell r="E37">
            <v>1160</v>
          </cell>
        </row>
        <row r="98">
          <cell r="B98">
            <v>59</v>
          </cell>
          <cell r="E98">
            <v>3417</v>
          </cell>
        </row>
      </sheetData>
      <sheetData sheetId="6">
        <row r="3">
          <cell r="B3">
            <v>65</v>
          </cell>
          <cell r="D3">
            <v>1292599001</v>
          </cell>
          <cell r="E3">
            <v>4259</v>
          </cell>
          <cell r="J3">
            <v>28</v>
          </cell>
        </row>
        <row r="33">
          <cell r="E33">
            <v>153</v>
          </cell>
        </row>
        <row r="34">
          <cell r="B34">
            <v>29</v>
          </cell>
          <cell r="E34">
            <v>2615</v>
          </cell>
        </row>
        <row r="72">
          <cell r="B72">
            <v>36</v>
          </cell>
          <cell r="E72">
            <v>1644</v>
          </cell>
        </row>
      </sheetData>
      <sheetData sheetId="7">
        <row r="3">
          <cell r="B3">
            <v>75</v>
          </cell>
          <cell r="D3">
            <v>2019689800</v>
          </cell>
          <cell r="E3">
            <v>6247</v>
          </cell>
          <cell r="J3">
            <v>31</v>
          </cell>
        </row>
        <row r="32">
          <cell r="B32">
            <v>27</v>
          </cell>
          <cell r="E32">
            <v>2350</v>
          </cell>
        </row>
        <row r="82">
          <cell r="B82">
            <v>48</v>
          </cell>
          <cell r="E82">
            <v>3897</v>
          </cell>
        </row>
      </sheetData>
      <sheetData sheetId="8">
        <row r="3">
          <cell r="B3">
            <v>67</v>
          </cell>
          <cell r="D3">
            <v>1894763206</v>
          </cell>
          <cell r="E3">
            <v>5396</v>
          </cell>
          <cell r="J3">
            <v>28</v>
          </cell>
        </row>
        <row r="38">
          <cell r="B38">
            <v>33</v>
          </cell>
          <cell r="E38">
            <v>3858</v>
          </cell>
        </row>
        <row r="74">
          <cell r="B74">
            <v>34</v>
          </cell>
          <cell r="E74">
            <v>1538</v>
          </cell>
        </row>
      </sheetData>
      <sheetData sheetId="9">
        <row r="1">
          <cell r="A1">
            <v>2015</v>
          </cell>
        </row>
        <row r="3">
          <cell r="B3">
            <v>76</v>
          </cell>
          <cell r="D3">
            <v>1311224726</v>
          </cell>
          <cell r="E3">
            <v>6374</v>
          </cell>
          <cell r="J3">
            <v>31</v>
          </cell>
        </row>
        <row r="33">
          <cell r="B33">
            <v>28</v>
          </cell>
          <cell r="E33">
            <v>3032</v>
          </cell>
        </row>
        <row r="83">
          <cell r="B83">
            <v>48</v>
          </cell>
          <cell r="E83">
            <v>3342</v>
          </cell>
        </row>
      </sheetData>
      <sheetData sheetId="10">
        <row r="1">
          <cell r="A1">
            <v>2014</v>
          </cell>
        </row>
        <row r="3">
          <cell r="B3">
            <v>73</v>
          </cell>
          <cell r="D3">
            <v>4057862200</v>
          </cell>
          <cell r="E3">
            <v>4932</v>
          </cell>
          <cell r="J3">
            <v>28</v>
          </cell>
        </row>
        <row r="32">
          <cell r="B32">
            <v>27</v>
          </cell>
          <cell r="E32">
            <v>2263</v>
          </cell>
        </row>
        <row r="80">
          <cell r="B80">
            <v>46</v>
          </cell>
          <cell r="E80">
            <v>2669</v>
          </cell>
        </row>
      </sheetData>
      <sheetData sheetId="11">
        <row r="1">
          <cell r="A1">
            <v>2013</v>
          </cell>
        </row>
        <row r="3">
          <cell r="B3">
            <v>86</v>
          </cell>
          <cell r="D3">
            <v>1101450500</v>
          </cell>
          <cell r="E3">
            <v>4966</v>
          </cell>
          <cell r="J3">
            <v>29</v>
          </cell>
        </row>
        <row r="37">
          <cell r="B37">
            <v>32</v>
          </cell>
          <cell r="E37">
            <v>2303</v>
          </cell>
        </row>
        <row r="93">
          <cell r="B93">
            <v>54</v>
          </cell>
          <cell r="E93">
            <v>2663</v>
          </cell>
        </row>
      </sheetData>
      <sheetData sheetId="12">
        <row r="1">
          <cell r="A1">
            <v>2012</v>
          </cell>
        </row>
        <row r="3">
          <cell r="B3">
            <v>66</v>
          </cell>
          <cell r="D3">
            <v>2306960000</v>
          </cell>
          <cell r="E3">
            <v>4117</v>
          </cell>
          <cell r="J3">
            <v>22</v>
          </cell>
        </row>
        <row r="34">
          <cell r="B34">
            <v>29</v>
          </cell>
          <cell r="E34">
            <v>1895</v>
          </cell>
        </row>
        <row r="73">
          <cell r="B73">
            <v>37</v>
          </cell>
          <cell r="E73">
            <v>2222</v>
          </cell>
        </row>
      </sheetData>
      <sheetData sheetId="13">
        <row r="1">
          <cell r="A1">
            <v>2011</v>
          </cell>
        </row>
        <row r="3">
          <cell r="B3">
            <v>53</v>
          </cell>
          <cell r="D3">
            <v>805305000</v>
          </cell>
          <cell r="E3">
            <v>5411</v>
          </cell>
          <cell r="J3">
            <v>23</v>
          </cell>
        </row>
        <row r="26">
          <cell r="B26">
            <v>21</v>
          </cell>
          <cell r="E26">
            <v>2589</v>
          </cell>
        </row>
        <row r="60">
          <cell r="B60">
            <v>32</v>
          </cell>
          <cell r="E60">
            <v>2822</v>
          </cell>
        </row>
      </sheetData>
      <sheetData sheetId="14">
        <row r="1">
          <cell r="A1">
            <v>2010</v>
          </cell>
        </row>
        <row r="3">
          <cell r="B3">
            <v>50</v>
          </cell>
          <cell r="D3">
            <v>1868880000</v>
          </cell>
          <cell r="E3">
            <v>6319</v>
          </cell>
          <cell r="J3">
            <v>18</v>
          </cell>
        </row>
        <row r="23">
          <cell r="B23">
            <v>18</v>
          </cell>
          <cell r="E23">
            <v>4140</v>
          </cell>
        </row>
        <row r="57">
          <cell r="B57">
            <v>32</v>
          </cell>
          <cell r="E57">
            <v>2179</v>
          </cell>
        </row>
      </sheetData>
      <sheetData sheetId="15">
        <row r="1">
          <cell r="A1">
            <v>2009</v>
          </cell>
        </row>
        <row r="3">
          <cell r="B3">
            <v>56</v>
          </cell>
          <cell r="D3">
            <v>513551000</v>
          </cell>
          <cell r="E3">
            <v>4056</v>
          </cell>
          <cell r="J3">
            <v>18</v>
          </cell>
        </row>
        <row r="30">
          <cell r="B30">
            <v>25</v>
          </cell>
          <cell r="E30">
            <v>2137</v>
          </cell>
        </row>
        <row r="63">
          <cell r="B63">
            <v>31</v>
          </cell>
          <cell r="E63">
            <v>1919</v>
          </cell>
        </row>
      </sheetData>
      <sheetData sheetId="16">
        <row r="1">
          <cell r="A1">
            <v>2008</v>
          </cell>
        </row>
        <row r="3">
          <cell r="B3">
            <v>72</v>
          </cell>
          <cell r="D3">
            <v>2015053000</v>
          </cell>
          <cell r="E3">
            <v>6063</v>
          </cell>
          <cell r="J3">
            <v>18</v>
          </cell>
        </row>
        <row r="41">
          <cell r="B41">
            <v>36</v>
          </cell>
          <cell r="E41">
            <v>2560</v>
          </cell>
        </row>
        <row r="79">
          <cell r="B79">
            <v>36</v>
          </cell>
          <cell r="E79">
            <v>3503</v>
          </cell>
        </row>
      </sheetData>
      <sheetData sheetId="17">
        <row r="1">
          <cell r="A1">
            <v>2007</v>
          </cell>
        </row>
        <row r="3">
          <cell r="B3">
            <v>62</v>
          </cell>
          <cell r="D3">
            <v>823945000</v>
          </cell>
          <cell r="E3">
            <v>4721</v>
          </cell>
          <cell r="J3">
            <v>21</v>
          </cell>
        </row>
        <row r="33">
          <cell r="B33">
            <v>28</v>
          </cell>
          <cell r="E33">
            <v>1388</v>
          </cell>
        </row>
        <row r="69">
          <cell r="B69">
            <v>34</v>
          </cell>
          <cell r="E69">
            <v>3333</v>
          </cell>
        </row>
      </sheetData>
      <sheetData sheetId="18">
        <row r="21">
          <cell r="C21">
            <v>90196</v>
          </cell>
        </row>
        <row r="22">
          <cell r="C22">
            <v>54543</v>
          </cell>
        </row>
        <row r="23">
          <cell r="C23">
            <v>55054</v>
          </cell>
        </row>
        <row r="24">
          <cell r="C24">
            <v>52775</v>
          </cell>
        </row>
        <row r="25">
          <cell r="C25">
            <v>27335</v>
          </cell>
        </row>
        <row r="26">
          <cell r="C26">
            <v>27139</v>
          </cell>
        </row>
        <row r="27">
          <cell r="C27">
            <v>26990</v>
          </cell>
        </row>
        <row r="28">
          <cell r="C28">
            <v>23656</v>
          </cell>
        </row>
        <row r="29">
          <cell r="C29">
            <v>26853</v>
          </cell>
        </row>
        <row r="30">
          <cell r="C30">
            <v>27208</v>
          </cell>
        </row>
        <row r="31">
          <cell r="C31">
            <v>27915</v>
          </cell>
        </row>
        <row r="32">
          <cell r="C32">
            <v>25785</v>
          </cell>
        </row>
        <row r="33">
          <cell r="C33">
            <v>25800</v>
          </cell>
        </row>
        <row r="34">
          <cell r="C34">
            <v>25745</v>
          </cell>
        </row>
      </sheetData>
    </sheetDataSet>
  </externalBook>
</externalLink>
</file>

<file path=xl/tables/table1.xml><?xml version="1.0" encoding="utf-8"?>
<table xmlns="http://schemas.openxmlformats.org/spreadsheetml/2006/main" id="11712" name="Table67368940112891290311713" displayName="Table67368940112891290311713" ref="A4:J33" comment="" totalsRowShown="0">
  <autoFilter ref="A4:J33"/>
  <tableColumns count="10">
    <tableColumn id="1" name="County"/>
    <tableColumn id="2" name="Company"/>
    <tableColumn id="3" name="Type"/>
    <tableColumn id="4" name="Capital Investment"/>
    <tableColumn id="5" name="Jobs"/>
    <tableColumn id="6" name="Facility SF"/>
    <tableColumn id="7" name="Target Industry"/>
    <tableColumn id="8" name="Type of Operation"/>
    <tableColumn id="9" name="Date"/>
    <tableColumn id="10" name="International"/>
  </tableColumns>
  <tableStyleInfo name="TableStyleLight21" showFirstColumn="0" showLastColumn="0" showRowStripes="1" showColumnStripes="0"/>
</table>
</file>

<file path=xl/tables/table10.xml><?xml version="1.0" encoding="utf-8"?>
<table xmlns="http://schemas.openxmlformats.org/spreadsheetml/2006/main" id="11721" name="EXISTING2017TBL47721544590" displayName="EXISTING2017TBL47721544590" ref="A24:J63" comment="" totalsRowShown="0">
  <autoFilter ref="A24:J63"/>
  <tableColumns count="10">
    <tableColumn id="1" name="County"/>
    <tableColumn id="2" name="Company"/>
    <tableColumn id="3" name="Type"/>
    <tableColumn id="4" name="Capital Investment"/>
    <tableColumn id="5" name="Jobs"/>
    <tableColumn id="6" name="Facility SF"/>
    <tableColumn id="7" name="Target Industry"/>
    <tableColumn id="8" name="Type of Operation"/>
    <tableColumn id="9" name="Date"/>
    <tableColumn id="10" name="International"/>
  </tableColumns>
  <tableStyleInfo name="TableStyleLight21" showFirstColumn="0" showLastColumn="0" showRowStripes="1" showColumnStripes="0"/>
</table>
</file>

<file path=xl/tables/table11.xml><?xml version="1.0" encoding="utf-8"?>
<table xmlns="http://schemas.openxmlformats.org/spreadsheetml/2006/main" id="11722" name="NEW2017TBL4762153" displayName="NEW2017TBL4762153" ref="A4:J36" comment="" totalsRowShown="0">
  <autoFilter ref="A4:J36"/>
  <tableColumns count="10">
    <tableColumn id="1" name="County"/>
    <tableColumn id="2" name="Company"/>
    <tableColumn id="3" name="Type"/>
    <tableColumn id="4" name="Capital Investment"/>
    <tableColumn id="5" name="Jobs"/>
    <tableColumn id="6" name="Facility SF"/>
    <tableColumn id="7" name="Target Industry"/>
    <tableColumn id="8" name="Type of Operation"/>
    <tableColumn id="9" name="Date"/>
    <tableColumn id="10" name="International"/>
  </tableColumns>
  <tableStyleInfo name="TableStyleLight21" showFirstColumn="0" showLastColumn="0" showRowStripes="1" showColumnStripes="0"/>
</table>
</file>

<file path=xl/tables/table12.xml><?xml version="1.0" encoding="utf-8"?>
<table xmlns="http://schemas.openxmlformats.org/spreadsheetml/2006/main" id="11723" name="EXISTING2017TBL4772154" displayName="EXISTING2017TBL4772154" ref="A38:J97" comment="" totalsRowShown="0">
  <autoFilter ref="A38:J97"/>
  <tableColumns count="10">
    <tableColumn id="1" name="County"/>
    <tableColumn id="2" name="Company"/>
    <tableColumn id="3" name="Type"/>
    <tableColumn id="4" name="Capital Investment"/>
    <tableColumn id="5" name="Jobs"/>
    <tableColumn id="6" name="Facility SF"/>
    <tableColumn id="7" name="Target Industry"/>
    <tableColumn id="8" name="Type of Operation"/>
    <tableColumn id="9" name="Date"/>
    <tableColumn id="10" name="International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id="11713" name="Table67378941112901290411714" displayName="Table67378941112901290411714" ref="A35:J61" comment="" totalsRowShown="0">
  <autoFilter ref="A35:J61"/>
  <tableColumns count="10">
    <tableColumn id="1" name="County"/>
    <tableColumn id="2" name="Company"/>
    <tableColumn id="3" name="Type"/>
    <tableColumn id="4" name="Capital Investment"/>
    <tableColumn id="5" name="Jobs"/>
    <tableColumn id="6" name="Facility SF"/>
    <tableColumn id="7" name="Target Industry"/>
    <tableColumn id="8" name="Type of Operation"/>
    <tableColumn id="9" name="Date"/>
    <tableColumn id="10" name="International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11714" name="Table673689401128911715" displayName="Table673689401128911715" ref="A4:J33" comment="" totalsRowShown="0">
  <autoFilter ref="A4:J33"/>
  <tableColumns count="10">
    <tableColumn id="1" name="County"/>
    <tableColumn id="2" name="Company"/>
    <tableColumn id="3" name="Type"/>
    <tableColumn id="4" name="Capital Investment"/>
    <tableColumn id="5" name="Jobs"/>
    <tableColumn id="6" name="Facility SF"/>
    <tableColumn id="7" name="Target Industry"/>
    <tableColumn id="8" name="Type of Operation"/>
    <tableColumn id="9" name="Date"/>
    <tableColumn id="10" name="International"/>
  </tableColumns>
  <tableStyleInfo name="TableStyleLight21" showFirstColumn="0" showLastColumn="0" showRowStripes="1" showColumnStripes="0"/>
</table>
</file>

<file path=xl/tables/table4.xml><?xml version="1.0" encoding="utf-8"?>
<table xmlns="http://schemas.openxmlformats.org/spreadsheetml/2006/main" id="11715" name="Table673789411129011716" displayName="Table673789411129011716" ref="A35:J61" comment="" totalsRowShown="0">
  <autoFilter ref="A35:J61"/>
  <tableColumns count="10">
    <tableColumn id="1" name="County"/>
    <tableColumn id="2" name="Company"/>
    <tableColumn id="3" name="Type"/>
    <tableColumn id="4" name="Capital Investment"/>
    <tableColumn id="5" name="Jobs"/>
    <tableColumn id="6" name="Facility SF"/>
    <tableColumn id="7" name="Target Industry"/>
    <tableColumn id="8" name="Type of Operation"/>
    <tableColumn id="9" name="Date"/>
    <tableColumn id="10" name="International"/>
  </tableColumns>
  <tableStyleInfo name="TableStyleLight21" showFirstColumn="0" showLastColumn="0" showRowStripes="1" showColumnStripes="0"/>
</table>
</file>

<file path=xl/tables/table5.xml><?xml version="1.0" encoding="utf-8"?>
<table xmlns="http://schemas.openxmlformats.org/spreadsheetml/2006/main" id="11716" name="Table67368940" displayName="Table67368940" ref="A4:J42" comment="" totalsRowShown="0">
  <autoFilter ref="A4:J42"/>
  <tableColumns count="10">
    <tableColumn id="1" name="County"/>
    <tableColumn id="2" name="Company"/>
    <tableColumn id="3" name="Type"/>
    <tableColumn id="4" name="Capital Investment"/>
    <tableColumn id="5" name="Jobs"/>
    <tableColumn id="6" name="Facility SF"/>
    <tableColumn id="7" name="Target Industry"/>
    <tableColumn id="8" name="Type of Operation"/>
    <tableColumn id="9" name="Date"/>
    <tableColumn id="10" name="International"/>
  </tableColumns>
  <tableStyleInfo name="TableStyleLight21" showFirstColumn="0" showLastColumn="0" showRowStripes="1" showColumnStripes="0"/>
</table>
</file>

<file path=xl/tables/table6.xml><?xml version="1.0" encoding="utf-8"?>
<table xmlns="http://schemas.openxmlformats.org/spreadsheetml/2006/main" id="11717" name="Table67378941" displayName="Table67378941" ref="A44:J73" comment="" totalsRowShown="0">
  <autoFilter ref="A44:J73"/>
  <tableColumns count="10">
    <tableColumn id="1" name="County"/>
    <tableColumn id="2" name="Company"/>
    <tableColumn id="3" name="Type"/>
    <tableColumn id="4" name="Capital Investment"/>
    <tableColumn id="5" name="Jobs"/>
    <tableColumn id="6" name="Facility SF"/>
    <tableColumn id="7" name="Target Industry"/>
    <tableColumn id="8" name="Type of Operation"/>
    <tableColumn id="9" name="Date"/>
    <tableColumn id="10" name="International"/>
  </tableColumns>
  <tableStyleInfo name="TableStyleLight21" showFirstColumn="0" showLastColumn="0" showRowStripes="1" showColumnStripes="0"/>
</table>
</file>

<file path=xl/tables/table7.xml><?xml version="1.0" encoding="utf-8"?>
<table xmlns="http://schemas.openxmlformats.org/spreadsheetml/2006/main" id="11718" name="Table6736" displayName="Table6736" ref="A4:J47" comment="" totalsRowShown="0">
  <autoFilter ref="A4:J47"/>
  <tableColumns count="10">
    <tableColumn id="1" name="County"/>
    <tableColumn id="2" name="Company"/>
    <tableColumn id="3" name="Type"/>
    <tableColumn id="4" name="Capital Investment"/>
    <tableColumn id="5" name="Jobs"/>
    <tableColumn id="6" name="Facility SF"/>
    <tableColumn id="7" name="Target Industry"/>
    <tableColumn id="8" name="Type of Operation"/>
    <tableColumn id="9" name="Date"/>
    <tableColumn id="10" name="International"/>
  </tableColumns>
  <tableStyleInfo name="TableStyleLight21" showFirstColumn="0" showLastColumn="0" showRowStripes="1" showColumnStripes="0"/>
</table>
</file>

<file path=xl/tables/table8.xml><?xml version="1.0" encoding="utf-8"?>
<table xmlns="http://schemas.openxmlformats.org/spreadsheetml/2006/main" id="11719" name="Table6737" displayName="Table6737" ref="A49:J91" comment="" totalsRowShown="0">
  <autoFilter ref="A49:J91"/>
  <tableColumns count="10">
    <tableColumn id="1" name="County"/>
    <tableColumn id="2" name="Company"/>
    <tableColumn id="3" name="Type"/>
    <tableColumn id="4" name="Capital Investment"/>
    <tableColumn id="5" name="Jobs"/>
    <tableColumn id="6" name="Facility SF"/>
    <tableColumn id="7" name="Target Industry"/>
    <tableColumn id="8" name="Type of Operation"/>
    <tableColumn id="9" name="Date"/>
    <tableColumn id="10" name="International"/>
  </tableColumns>
  <tableStyleInfo name="TableStyleLight21" showFirstColumn="0" showLastColumn="0" showRowStripes="1" showColumnStripes="0"/>
</table>
</file>

<file path=xl/tables/table9.xml><?xml version="1.0" encoding="utf-8"?>
<table xmlns="http://schemas.openxmlformats.org/spreadsheetml/2006/main" id="11720" name="NEW2017TBL47621534589" displayName="NEW2017TBL47621534589" ref="A4:J22" comment="" totalsRowShown="0">
  <autoFilter ref="A4:J22"/>
  <tableColumns count="10">
    <tableColumn id="1" name="County"/>
    <tableColumn id="2" name="Company"/>
    <tableColumn id="3" name="Type"/>
    <tableColumn id="4" name="Capital Investment"/>
    <tableColumn id="5" name="Jobs"/>
    <tableColumn id="6" name="Facility SF"/>
    <tableColumn id="7" name="Target Industry"/>
    <tableColumn id="8" name="Type of Operation"/>
    <tableColumn id="9" name="Date"/>
    <tableColumn id="10" name="International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UA Brand Colors">
      <a:dk1>
        <a:sysClr val="windowText" lastClr="000000"/>
      </a:dk1>
      <a:lt1>
        <a:sysClr val="window" lastClr="FFFFFF"/>
      </a:lt1>
      <a:dk2>
        <a:srgbClr val="58595B"/>
      </a:dk2>
      <a:lt2>
        <a:srgbClr val="D1D3D4"/>
      </a:lt2>
      <a:accent1>
        <a:srgbClr val="6BA43A"/>
      </a:accent1>
      <a:accent2>
        <a:srgbClr val="D5A10F"/>
      </a:accent2>
      <a:accent3>
        <a:srgbClr val="00899C"/>
      </a:accent3>
      <a:accent4>
        <a:srgbClr val="463D6B"/>
      </a:accent4>
      <a:accent5>
        <a:srgbClr val="ADB8C0"/>
      </a:accent5>
      <a:accent6>
        <a:srgbClr val="D1D3D4"/>
      </a:accent6>
      <a:hlink>
        <a:srgbClr val="00899C"/>
      </a:hlink>
      <a:folHlink>
        <a:srgbClr val="463D6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table" Target="../tables/table8.x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table" Target="../tables/table10.x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table" Target="../tables/table12.x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1:J7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37.8515625" style="0" customWidth="1"/>
    <col min="3" max="3" width="7.421875" style="0" customWidth="1"/>
    <col min="4" max="4" width="17.8515625" style="0" customWidth="1"/>
    <col min="5" max="5" width="7.421875" style="0" customWidth="1"/>
    <col min="6" max="6" width="14.421875" style="0" customWidth="1"/>
    <col min="7" max="7" width="27.421875" style="0" customWidth="1"/>
    <col min="8" max="8" width="30.421875" style="0" customWidth="1"/>
    <col min="9" max="9" width="12.421875" style="0" customWidth="1"/>
    <col min="10" max="10" width="17.421875" style="0" customWidth="1"/>
    <col min="15" max="15" width="14.00390625" style="0" customWidth="1"/>
  </cols>
  <sheetData>
    <row r="1" spans="1:2" ht="18.75">
      <c r="A1" s="7">
        <v>2024</v>
      </c>
      <c r="B1" s="118" t="s">
        <v>86</v>
      </c>
    </row>
    <row r="3" spans="1:10" ht="25.5">
      <c r="A3" s="119" t="s">
        <v>85</v>
      </c>
      <c r="B3" s="120">
        <f>SUM(B34,B62)</f>
        <v>6</v>
      </c>
      <c r="C3" s="120"/>
      <c r="D3" s="121">
        <f>SUM(D62,D34)</f>
        <v>23200000</v>
      </c>
      <c r="E3" s="122">
        <f>SUM(E62,E34)</f>
        <v>312</v>
      </c>
      <c r="F3" s="122">
        <f>SUM(F34,F62)</f>
        <v>374100</v>
      </c>
      <c r="G3" s="120"/>
      <c r="H3" s="120"/>
      <c r="I3" s="123" t="s">
        <v>81</v>
      </c>
      <c r="J3" s="124">
        <f>SUM(J34,J62)</f>
        <v>3</v>
      </c>
    </row>
    <row r="4" spans="1:10" ht="12.75">
      <c r="A4" s="22" t="s">
        <v>6</v>
      </c>
      <c r="B4" s="19" t="s">
        <v>0</v>
      </c>
      <c r="C4" s="19" t="s">
        <v>1</v>
      </c>
      <c r="D4" s="19" t="s">
        <v>2</v>
      </c>
      <c r="E4" s="19" t="s">
        <v>3</v>
      </c>
      <c r="F4" s="19" t="s">
        <v>60</v>
      </c>
      <c r="G4" s="19" t="s">
        <v>17</v>
      </c>
      <c r="H4" s="19" t="s">
        <v>140</v>
      </c>
      <c r="I4" s="20" t="s">
        <v>4</v>
      </c>
      <c r="J4" s="23" t="s">
        <v>5</v>
      </c>
    </row>
    <row r="5" spans="1:10" ht="14.25" customHeight="1">
      <c r="A5" s="82" t="s">
        <v>10</v>
      </c>
      <c r="B5" s="86" t="s">
        <v>520</v>
      </c>
      <c r="C5" s="86" t="s">
        <v>15</v>
      </c>
      <c r="D5" s="83"/>
      <c r="E5" s="83"/>
      <c r="F5" s="83">
        <v>251100</v>
      </c>
      <c r="G5" s="86" t="s">
        <v>524</v>
      </c>
      <c r="H5" s="86" t="s">
        <v>24</v>
      </c>
      <c r="I5" s="84">
        <v>45309</v>
      </c>
      <c r="J5" s="85" t="s">
        <v>55</v>
      </c>
    </row>
    <row r="6" spans="1:10" ht="14.25" customHeight="1">
      <c r="A6" s="82" t="s">
        <v>8</v>
      </c>
      <c r="B6" s="86" t="s">
        <v>521</v>
      </c>
      <c r="C6" s="86" t="s">
        <v>15</v>
      </c>
      <c r="D6" s="83">
        <v>4700000</v>
      </c>
      <c r="E6" s="83">
        <v>60</v>
      </c>
      <c r="F6" s="83"/>
      <c r="G6" s="86" t="s">
        <v>112</v>
      </c>
      <c r="H6" s="86" t="s">
        <v>18</v>
      </c>
      <c r="I6" s="84">
        <v>45306</v>
      </c>
      <c r="J6" s="85" t="s">
        <v>55</v>
      </c>
    </row>
    <row r="7" spans="1:10" ht="12.75">
      <c r="A7" s="82" t="s">
        <v>26</v>
      </c>
      <c r="B7" s="86" t="s">
        <v>525</v>
      </c>
      <c r="C7" s="86" t="s">
        <v>15</v>
      </c>
      <c r="D7" s="83">
        <v>9200000</v>
      </c>
      <c r="E7" s="83">
        <v>162</v>
      </c>
      <c r="F7" s="83">
        <v>60000</v>
      </c>
      <c r="G7" s="86" t="s">
        <v>526</v>
      </c>
      <c r="H7" s="86" t="s">
        <v>18</v>
      </c>
      <c r="I7" s="84">
        <v>45330</v>
      </c>
      <c r="J7" s="85" t="s">
        <v>16</v>
      </c>
    </row>
    <row r="8" spans="1:10" ht="14.25" customHeight="1">
      <c r="A8" s="82" t="s">
        <v>26</v>
      </c>
      <c r="B8" s="86" t="s">
        <v>523</v>
      </c>
      <c r="C8" s="86" t="s">
        <v>15</v>
      </c>
      <c r="D8" s="83">
        <v>2000000</v>
      </c>
      <c r="E8" s="83">
        <v>40</v>
      </c>
      <c r="F8" s="83">
        <v>38000</v>
      </c>
      <c r="G8" s="86" t="s">
        <v>92</v>
      </c>
      <c r="H8" s="86" t="s">
        <v>18</v>
      </c>
      <c r="I8" s="84">
        <v>45358</v>
      </c>
      <c r="J8" s="85" t="s">
        <v>41</v>
      </c>
    </row>
    <row r="9" spans="1:10" ht="12.75">
      <c r="A9" s="82"/>
      <c r="B9" s="86"/>
      <c r="C9" s="86"/>
      <c r="D9" s="83"/>
      <c r="E9" s="83"/>
      <c r="F9" s="83"/>
      <c r="G9" s="86"/>
      <c r="H9" s="86"/>
      <c r="I9" s="84"/>
      <c r="J9" s="85"/>
    </row>
    <row r="10" spans="1:10" ht="12.75">
      <c r="A10" s="82"/>
      <c r="B10" s="86"/>
      <c r="C10" s="86"/>
      <c r="D10" s="83"/>
      <c r="E10" s="83"/>
      <c r="F10" s="83"/>
      <c r="G10" s="86"/>
      <c r="H10" s="86"/>
      <c r="I10" s="84"/>
      <c r="J10" s="85"/>
    </row>
    <row r="11" spans="1:10" ht="12.75">
      <c r="A11" s="82"/>
      <c r="B11" s="86"/>
      <c r="C11" s="86"/>
      <c r="D11" s="83"/>
      <c r="E11" s="83"/>
      <c r="F11" s="83"/>
      <c r="G11" s="86"/>
      <c r="H11" s="86"/>
      <c r="I11" s="84"/>
      <c r="J11" s="85"/>
    </row>
    <row r="12" spans="1:10" ht="12.75">
      <c r="A12" s="31"/>
      <c r="B12" s="21"/>
      <c r="C12" s="21"/>
      <c r="D12" s="32"/>
      <c r="E12" s="32"/>
      <c r="F12" s="32"/>
      <c r="G12" s="21"/>
      <c r="H12" s="21"/>
      <c r="I12" s="33"/>
      <c r="J12" s="34"/>
    </row>
    <row r="13" spans="1:10" ht="12.75">
      <c r="A13" s="82"/>
      <c r="B13" s="86"/>
      <c r="C13" s="86"/>
      <c r="D13" s="83"/>
      <c r="E13" s="83"/>
      <c r="F13" s="83"/>
      <c r="G13" s="86"/>
      <c r="H13" s="86"/>
      <c r="I13" s="84"/>
      <c r="J13" s="85"/>
    </row>
    <row r="14" spans="1:10" ht="12.75">
      <c r="A14" s="82"/>
      <c r="B14" s="86"/>
      <c r="C14" s="86"/>
      <c r="D14" s="83"/>
      <c r="E14" s="83"/>
      <c r="F14" s="83"/>
      <c r="G14" s="86"/>
      <c r="H14" s="86"/>
      <c r="I14" s="84"/>
      <c r="J14" s="85"/>
    </row>
    <row r="15" spans="1:10" ht="12.75">
      <c r="A15" s="82"/>
      <c r="B15" s="86"/>
      <c r="C15" s="86"/>
      <c r="D15" s="83"/>
      <c r="E15" s="83"/>
      <c r="F15" s="83"/>
      <c r="G15" s="86"/>
      <c r="H15" s="86"/>
      <c r="I15" s="84"/>
      <c r="J15" s="85"/>
    </row>
    <row r="16" spans="1:10" ht="12.75">
      <c r="A16" s="82"/>
      <c r="B16" s="86"/>
      <c r="C16" s="86"/>
      <c r="D16" s="83"/>
      <c r="E16" s="83"/>
      <c r="F16" s="83"/>
      <c r="G16" s="86"/>
      <c r="H16" s="86"/>
      <c r="I16" s="84"/>
      <c r="J16" s="85"/>
    </row>
    <row r="17" spans="1:10" ht="12.75">
      <c r="A17" s="82"/>
      <c r="B17" s="86"/>
      <c r="C17" s="86"/>
      <c r="D17" s="83"/>
      <c r="E17" s="83"/>
      <c r="F17" s="83"/>
      <c r="G17" s="86"/>
      <c r="H17" s="86"/>
      <c r="I17" s="84"/>
      <c r="J17" s="85"/>
    </row>
    <row r="18" spans="1:10" ht="12.75" customHeight="1">
      <c r="A18" s="82"/>
      <c r="B18" s="86"/>
      <c r="C18" s="86"/>
      <c r="D18" s="83"/>
      <c r="E18" s="83"/>
      <c r="F18" s="83"/>
      <c r="G18" s="86"/>
      <c r="H18" s="86"/>
      <c r="I18" s="84"/>
      <c r="J18" s="85"/>
    </row>
    <row r="19" spans="1:10" ht="12.75">
      <c r="A19" s="82"/>
      <c r="B19" s="86"/>
      <c r="C19" s="86"/>
      <c r="D19" s="83"/>
      <c r="E19" s="83"/>
      <c r="F19" s="83"/>
      <c r="G19" s="86"/>
      <c r="H19" s="86"/>
      <c r="I19" s="84"/>
      <c r="J19" s="85"/>
    </row>
    <row r="20" spans="1:10" ht="12" customHeight="1">
      <c r="A20" s="82"/>
      <c r="B20" s="86"/>
      <c r="C20" s="86"/>
      <c r="D20" s="83"/>
      <c r="E20" s="83"/>
      <c r="F20" s="83"/>
      <c r="G20" s="86"/>
      <c r="H20" s="86"/>
      <c r="I20" s="84"/>
      <c r="J20" s="85"/>
    </row>
    <row r="21" spans="1:10" ht="12.75">
      <c r="A21" s="82"/>
      <c r="B21" s="86"/>
      <c r="C21" s="86"/>
      <c r="D21" s="83"/>
      <c r="E21" s="83"/>
      <c r="F21" s="83"/>
      <c r="G21" s="86"/>
      <c r="H21" s="86"/>
      <c r="I21" s="84"/>
      <c r="J21" s="85"/>
    </row>
    <row r="22" spans="1:10" ht="12.75">
      <c r="A22" s="82"/>
      <c r="B22" s="86"/>
      <c r="C22" s="86"/>
      <c r="D22" s="83"/>
      <c r="E22" s="83"/>
      <c r="F22" s="83"/>
      <c r="G22" s="86"/>
      <c r="H22" s="86"/>
      <c r="I22" s="84"/>
      <c r="J22" s="85"/>
    </row>
    <row r="23" spans="1:10" ht="12.75">
      <c r="A23" s="82"/>
      <c r="B23" s="86"/>
      <c r="C23" s="86"/>
      <c r="D23" s="83"/>
      <c r="E23" s="83"/>
      <c r="F23" s="83"/>
      <c r="G23" s="86"/>
      <c r="H23" s="86"/>
      <c r="I23" s="84"/>
      <c r="J23" s="85"/>
    </row>
    <row r="24" spans="1:10" ht="12.75">
      <c r="A24" s="82"/>
      <c r="B24" s="86"/>
      <c r="C24" s="86"/>
      <c r="D24" s="83"/>
      <c r="E24" s="83"/>
      <c r="F24" s="83"/>
      <c r="G24" s="86"/>
      <c r="H24" s="86"/>
      <c r="I24" s="84"/>
      <c r="J24" s="85"/>
    </row>
    <row r="25" spans="1:10" ht="12.75">
      <c r="A25" s="82"/>
      <c r="B25" s="86"/>
      <c r="C25" s="86"/>
      <c r="D25" s="83"/>
      <c r="E25" s="83"/>
      <c r="F25" s="83"/>
      <c r="G25" s="86"/>
      <c r="H25" s="86"/>
      <c r="I25" s="84"/>
      <c r="J25" s="85"/>
    </row>
    <row r="26" spans="1:10" ht="12.75">
      <c r="A26" s="82"/>
      <c r="B26" s="86"/>
      <c r="C26" s="86"/>
      <c r="D26" s="83"/>
      <c r="E26" s="83"/>
      <c r="F26" s="83"/>
      <c r="G26" s="86"/>
      <c r="H26" s="86"/>
      <c r="I26" s="84"/>
      <c r="J26" s="85"/>
    </row>
    <row r="27" spans="1:10" ht="14.25" customHeight="1">
      <c r="A27" s="82"/>
      <c r="B27" s="86"/>
      <c r="C27" s="86"/>
      <c r="D27" s="83"/>
      <c r="E27" s="83"/>
      <c r="F27" s="83"/>
      <c r="G27" s="86"/>
      <c r="H27" s="86"/>
      <c r="I27" s="84"/>
      <c r="J27" s="85"/>
    </row>
    <row r="28" spans="1:10" ht="12.75">
      <c r="A28" s="82"/>
      <c r="B28" s="86"/>
      <c r="C28" s="86"/>
      <c r="D28" s="83"/>
      <c r="E28" s="83"/>
      <c r="F28" s="83"/>
      <c r="G28" s="86"/>
      <c r="H28" s="86"/>
      <c r="I28" s="84"/>
      <c r="J28" s="85"/>
    </row>
    <row r="29" spans="1:10" ht="12.75">
      <c r="A29" s="82"/>
      <c r="B29" s="86"/>
      <c r="C29" s="86"/>
      <c r="D29" s="83"/>
      <c r="E29" s="83"/>
      <c r="F29" s="83"/>
      <c r="G29" s="86"/>
      <c r="H29" s="86"/>
      <c r="I29" s="84"/>
      <c r="J29" s="85"/>
    </row>
    <row r="30" spans="1:10" ht="12.75">
      <c r="A30" s="82"/>
      <c r="B30" s="86"/>
      <c r="C30" s="86"/>
      <c r="D30" s="83"/>
      <c r="E30" s="83"/>
      <c r="F30" s="83"/>
      <c r="G30" s="86"/>
      <c r="H30" s="86"/>
      <c r="I30" s="84"/>
      <c r="J30" s="85"/>
    </row>
    <row r="31" spans="1:10" ht="12.75">
      <c r="A31" s="82"/>
      <c r="B31" s="86"/>
      <c r="C31" s="86"/>
      <c r="D31" s="83"/>
      <c r="E31" s="83"/>
      <c r="F31" s="83"/>
      <c r="G31" s="86"/>
      <c r="H31" s="86"/>
      <c r="I31" s="84"/>
      <c r="J31" s="85"/>
    </row>
    <row r="32" spans="1:10" ht="12.75">
      <c r="A32" s="82"/>
      <c r="B32" s="86"/>
      <c r="C32" s="86"/>
      <c r="D32" s="83"/>
      <c r="E32" s="83"/>
      <c r="F32" s="83"/>
      <c r="G32" s="86"/>
      <c r="H32" s="86"/>
      <c r="I32" s="84"/>
      <c r="J32" s="85"/>
    </row>
    <row r="33" spans="1:10" ht="12.75">
      <c r="A33" s="82"/>
      <c r="B33" s="86"/>
      <c r="C33" s="86"/>
      <c r="D33" s="83"/>
      <c r="E33" s="83"/>
      <c r="F33" s="83"/>
      <c r="G33" s="86"/>
      <c r="H33" s="86"/>
      <c r="I33" s="84"/>
      <c r="J33" s="85"/>
    </row>
    <row r="34" spans="1:10" ht="25.5">
      <c r="A34" s="87" t="s">
        <v>79</v>
      </c>
      <c r="B34" s="95">
        <f>COUNTIF(B5:B33,"*")</f>
        <v>4</v>
      </c>
      <c r="C34" s="95"/>
      <c r="D34" s="96">
        <f>SUM(D5:D33)</f>
        <v>15900000</v>
      </c>
      <c r="E34" s="89">
        <f>SUBTOTAL(109,E5:E33)</f>
        <v>262</v>
      </c>
      <c r="F34" s="89">
        <f>SUBTOTAL(109,F5:F33)</f>
        <v>349100</v>
      </c>
      <c r="G34" s="87"/>
      <c r="H34" s="87"/>
      <c r="I34" s="90" t="s">
        <v>82</v>
      </c>
      <c r="J34" s="95">
        <f>B34-(COUNTIF(J5:J33,"No"))</f>
        <v>2</v>
      </c>
    </row>
    <row r="35" spans="1:10" ht="12.75">
      <c r="A35" s="22" t="s">
        <v>6</v>
      </c>
      <c r="B35" s="19" t="s">
        <v>0</v>
      </c>
      <c r="C35" s="19" t="s">
        <v>1</v>
      </c>
      <c r="D35" s="19" t="s">
        <v>2</v>
      </c>
      <c r="E35" s="19" t="s">
        <v>3</v>
      </c>
      <c r="F35" s="19" t="s">
        <v>60</v>
      </c>
      <c r="G35" s="19" t="s">
        <v>17</v>
      </c>
      <c r="H35" s="19" t="s">
        <v>140</v>
      </c>
      <c r="I35" s="20" t="s">
        <v>4</v>
      </c>
      <c r="J35" s="23" t="s">
        <v>5</v>
      </c>
    </row>
    <row r="36" spans="1:10" ht="12.75">
      <c r="A36" s="82" t="s">
        <v>12</v>
      </c>
      <c r="B36" s="86" t="s">
        <v>70</v>
      </c>
      <c r="C36" s="86" t="s">
        <v>57</v>
      </c>
      <c r="D36" s="83">
        <v>2500000</v>
      </c>
      <c r="E36" s="83">
        <v>40</v>
      </c>
      <c r="F36" s="83"/>
      <c r="G36" s="86" t="s">
        <v>527</v>
      </c>
      <c r="H36" s="86" t="s">
        <v>18</v>
      </c>
      <c r="I36" s="84">
        <v>45314</v>
      </c>
      <c r="J36" s="85" t="s">
        <v>23</v>
      </c>
    </row>
    <row r="37" spans="1:10" ht="12.75">
      <c r="A37" s="82" t="s">
        <v>13</v>
      </c>
      <c r="B37" s="86" t="s">
        <v>528</v>
      </c>
      <c r="C37" s="86" t="s">
        <v>57</v>
      </c>
      <c r="D37" s="83">
        <v>4800000</v>
      </c>
      <c r="E37" s="83">
        <v>10</v>
      </c>
      <c r="F37" s="83">
        <v>25000</v>
      </c>
      <c r="G37" s="86" t="s">
        <v>64</v>
      </c>
      <c r="H37" s="86" t="s">
        <v>24</v>
      </c>
      <c r="I37" s="84">
        <v>45356</v>
      </c>
      <c r="J37" s="85" t="s">
        <v>55</v>
      </c>
    </row>
    <row r="38" spans="1:10" ht="12.75">
      <c r="A38" s="82"/>
      <c r="B38" s="86"/>
      <c r="C38" s="86"/>
      <c r="D38" s="83"/>
      <c r="E38" s="83"/>
      <c r="F38" s="83"/>
      <c r="G38" s="86"/>
      <c r="H38" s="86"/>
      <c r="I38" s="84"/>
      <c r="J38" s="85"/>
    </row>
    <row r="39" spans="1:10" ht="12.75">
      <c r="A39" s="82"/>
      <c r="B39" s="86"/>
      <c r="C39" s="86"/>
      <c r="D39" s="83"/>
      <c r="E39" s="83"/>
      <c r="F39" s="83"/>
      <c r="G39" s="86"/>
      <c r="H39" s="86"/>
      <c r="I39" s="84"/>
      <c r="J39" s="85"/>
    </row>
    <row r="40" spans="1:10" ht="12.75">
      <c r="A40" s="82"/>
      <c r="B40" s="86"/>
      <c r="C40" s="86"/>
      <c r="D40" s="83"/>
      <c r="E40" s="83"/>
      <c r="F40" s="83"/>
      <c r="G40" s="86"/>
      <c r="H40" s="86"/>
      <c r="I40" s="84"/>
      <c r="J40" s="85"/>
    </row>
    <row r="41" spans="1:10" ht="12.75">
      <c r="A41" s="82"/>
      <c r="B41" s="86"/>
      <c r="C41" s="86"/>
      <c r="D41" s="83"/>
      <c r="E41" s="83"/>
      <c r="F41" s="83"/>
      <c r="G41" s="86"/>
      <c r="H41" s="86"/>
      <c r="I41" s="84"/>
      <c r="J41" s="85"/>
    </row>
    <row r="42" spans="1:10" ht="12.75">
      <c r="A42" s="82"/>
      <c r="B42" s="86"/>
      <c r="C42" s="86"/>
      <c r="D42" s="83"/>
      <c r="E42" s="83"/>
      <c r="F42" s="83"/>
      <c r="G42" s="86"/>
      <c r="H42" s="86"/>
      <c r="I42" s="84"/>
      <c r="J42" s="85"/>
    </row>
    <row r="43" spans="1:10" ht="12.75">
      <c r="A43" s="82"/>
      <c r="B43" s="86"/>
      <c r="C43" s="86"/>
      <c r="D43" s="83"/>
      <c r="E43" s="83"/>
      <c r="F43" s="83"/>
      <c r="G43" s="86"/>
      <c r="H43" s="86"/>
      <c r="I43" s="84"/>
      <c r="J43" s="85"/>
    </row>
    <row r="44" spans="1:10" ht="12.75" customHeight="1">
      <c r="A44" s="82"/>
      <c r="B44" s="86"/>
      <c r="C44" s="4"/>
      <c r="D44" s="83"/>
      <c r="E44" s="83"/>
      <c r="F44" s="83"/>
      <c r="G44" s="86"/>
      <c r="H44" s="86"/>
      <c r="I44" s="84"/>
      <c r="J44" s="85"/>
    </row>
    <row r="45" spans="1:10" ht="12.75" customHeight="1">
      <c r="A45" s="82"/>
      <c r="B45" s="86"/>
      <c r="C45" s="86"/>
      <c r="D45" s="83"/>
      <c r="E45" s="83"/>
      <c r="F45" s="83"/>
      <c r="G45" s="86"/>
      <c r="H45" s="86"/>
      <c r="I45" s="84"/>
      <c r="J45" s="85"/>
    </row>
    <row r="46" spans="1:10" ht="12.75">
      <c r="A46" s="31"/>
      <c r="B46" s="21"/>
      <c r="C46" s="21"/>
      <c r="D46" s="32"/>
      <c r="E46" s="32"/>
      <c r="F46" s="32"/>
      <c r="G46" s="21"/>
      <c r="H46" s="21"/>
      <c r="I46" s="33"/>
      <c r="J46" s="34"/>
    </row>
    <row r="47" spans="1:10" ht="12.75">
      <c r="A47" s="31"/>
      <c r="B47" s="21"/>
      <c r="C47" s="21"/>
      <c r="D47" s="32"/>
      <c r="E47" s="32"/>
      <c r="F47" s="32"/>
      <c r="G47" s="21"/>
      <c r="H47" s="21"/>
      <c r="I47" s="33"/>
      <c r="J47" s="34"/>
    </row>
    <row r="48" spans="1:10" ht="12.75">
      <c r="A48" s="82"/>
      <c r="B48" s="86"/>
      <c r="C48" s="86"/>
      <c r="D48" s="83"/>
      <c r="E48" s="83"/>
      <c r="F48" s="83"/>
      <c r="G48" s="86"/>
      <c r="H48" s="86"/>
      <c r="I48" s="84"/>
      <c r="J48" s="85"/>
    </row>
    <row r="49" spans="1:10" ht="12.75">
      <c r="A49" s="82"/>
      <c r="B49" s="86"/>
      <c r="C49" s="86"/>
      <c r="D49" s="83"/>
      <c r="E49" s="83"/>
      <c r="F49" s="83"/>
      <c r="G49" s="86"/>
      <c r="H49" s="86"/>
      <c r="I49" s="84"/>
      <c r="J49" s="85"/>
    </row>
    <row r="50" spans="1:10" ht="12.75">
      <c r="A50" s="82"/>
      <c r="B50" s="86"/>
      <c r="C50" s="111"/>
      <c r="D50" s="83"/>
      <c r="E50" s="83"/>
      <c r="F50" s="83"/>
      <c r="G50" s="86"/>
      <c r="H50" s="86"/>
      <c r="I50" s="84"/>
      <c r="J50" s="85"/>
    </row>
    <row r="51" spans="1:10" ht="12.75">
      <c r="A51" s="82"/>
      <c r="B51" s="86"/>
      <c r="C51" s="86"/>
      <c r="D51" s="83"/>
      <c r="E51" s="83"/>
      <c r="F51" s="83"/>
      <c r="G51" s="86"/>
      <c r="H51" s="86"/>
      <c r="I51" s="84"/>
      <c r="J51" s="85"/>
    </row>
    <row r="52" spans="1:10" ht="12.75">
      <c r="A52" s="82"/>
      <c r="B52" s="86"/>
      <c r="C52" s="86"/>
      <c r="D52" s="83"/>
      <c r="E52" s="83"/>
      <c r="F52" s="83"/>
      <c r="G52" s="86"/>
      <c r="H52" s="86"/>
      <c r="I52" s="84"/>
      <c r="J52" s="85"/>
    </row>
    <row r="53" spans="1:10" ht="12.75">
      <c r="A53" s="82"/>
      <c r="B53" s="86"/>
      <c r="C53" s="111"/>
      <c r="D53" s="83"/>
      <c r="E53" s="83"/>
      <c r="F53" s="83"/>
      <c r="G53" s="86"/>
      <c r="H53" s="86"/>
      <c r="I53" s="84"/>
      <c r="J53" s="85"/>
    </row>
    <row r="54" spans="1:10" ht="12.75">
      <c r="A54" s="82"/>
      <c r="B54" s="86"/>
      <c r="C54" s="86"/>
      <c r="D54" s="83"/>
      <c r="E54" s="83"/>
      <c r="F54" s="83"/>
      <c r="G54" s="86"/>
      <c r="H54" s="86"/>
      <c r="I54" s="84"/>
      <c r="J54" s="85"/>
    </row>
    <row r="55" spans="1:10" ht="12.75">
      <c r="A55" s="82"/>
      <c r="B55" s="86"/>
      <c r="C55" s="86"/>
      <c r="D55" s="83"/>
      <c r="E55" s="83"/>
      <c r="F55" s="83"/>
      <c r="G55" s="86"/>
      <c r="H55" s="86"/>
      <c r="I55" s="84"/>
      <c r="J55" s="85"/>
    </row>
    <row r="56" spans="1:10" ht="12.75">
      <c r="A56" s="82"/>
      <c r="B56" s="86"/>
      <c r="C56" s="86"/>
      <c r="D56" s="83"/>
      <c r="E56" s="83"/>
      <c r="F56" s="83"/>
      <c r="G56" s="86"/>
      <c r="H56" s="86"/>
      <c r="I56" s="84"/>
      <c r="J56" s="85"/>
    </row>
    <row r="57" spans="1:10" ht="15" customHeight="1">
      <c r="A57" s="82"/>
      <c r="B57" s="86"/>
      <c r="C57" s="4"/>
      <c r="D57" s="83"/>
      <c r="E57" s="83"/>
      <c r="F57" s="83"/>
      <c r="G57" s="86"/>
      <c r="H57" s="86"/>
      <c r="I57" s="84"/>
      <c r="J57" s="85"/>
    </row>
    <row r="58" spans="1:10" ht="12.75">
      <c r="A58" s="82"/>
      <c r="B58" s="86"/>
      <c r="C58" s="86"/>
      <c r="D58" s="83"/>
      <c r="E58" s="83"/>
      <c r="F58" s="83"/>
      <c r="G58" s="86"/>
      <c r="H58" s="86"/>
      <c r="I58" s="84"/>
      <c r="J58" s="85"/>
    </row>
    <row r="59" spans="1:10" ht="12.75">
      <c r="A59" s="82"/>
      <c r="B59" s="86"/>
      <c r="C59" s="86"/>
      <c r="D59" s="83"/>
      <c r="E59" s="83"/>
      <c r="F59" s="83"/>
      <c r="G59" s="86"/>
      <c r="H59" s="86"/>
      <c r="I59" s="84"/>
      <c r="J59" s="85"/>
    </row>
    <row r="60" spans="1:10" ht="12.75">
      <c r="A60" s="82"/>
      <c r="B60" s="86"/>
      <c r="C60" s="86"/>
      <c r="D60" s="83"/>
      <c r="E60" s="83"/>
      <c r="F60" s="83"/>
      <c r="G60" s="86"/>
      <c r="H60" s="86"/>
      <c r="I60" s="84"/>
      <c r="J60" s="85"/>
    </row>
    <row r="61" spans="1:10" ht="12.75">
      <c r="A61" s="82"/>
      <c r="B61" s="86"/>
      <c r="C61" s="86"/>
      <c r="D61" s="83"/>
      <c r="E61" s="83"/>
      <c r="F61" s="83"/>
      <c r="G61" s="86"/>
      <c r="H61" s="86"/>
      <c r="I61" s="84"/>
      <c r="J61" s="85"/>
    </row>
    <row r="62" spans="1:10" ht="25.5">
      <c r="A62" s="13" t="s">
        <v>80</v>
      </c>
      <c r="B62" s="26">
        <f>COUNTIF(B36:B61,"*")</f>
        <v>2</v>
      </c>
      <c r="C62" s="26"/>
      <c r="D62" s="27">
        <f>SUM(D36:D61)</f>
        <v>7300000</v>
      </c>
      <c r="E62" s="28">
        <f>SUM(E36:E61)</f>
        <v>50</v>
      </c>
      <c r="F62" s="100">
        <f>SUM(F36:F61)</f>
        <v>25000</v>
      </c>
      <c r="G62" s="13"/>
      <c r="H62" s="13"/>
      <c r="I62" s="11" t="s">
        <v>83</v>
      </c>
      <c r="J62" s="26">
        <f>B62-(COUNTIF(J36:J61,"No"))</f>
        <v>1</v>
      </c>
    </row>
    <row r="63" spans="1:10" ht="12.75">
      <c r="A63" s="97"/>
      <c r="B63" s="97"/>
      <c r="C63" s="97"/>
      <c r="D63" s="97"/>
      <c r="E63" s="97"/>
      <c r="F63" s="97"/>
      <c r="G63" s="97"/>
      <c r="H63" s="97"/>
      <c r="I63" s="97"/>
      <c r="J63" s="97"/>
    </row>
    <row r="64" spans="1:2" ht="12.75">
      <c r="A64" s="35" t="s">
        <v>61</v>
      </c>
      <c r="B64" s="35"/>
    </row>
    <row r="65" spans="1:2" ht="12.75">
      <c r="A65" s="35" t="s">
        <v>522</v>
      </c>
      <c r="B65" s="35"/>
    </row>
    <row r="66" spans="1:2" ht="12.75">
      <c r="A66" s="35"/>
      <c r="B66" s="35"/>
    </row>
    <row r="67" spans="1:2" ht="12.75">
      <c r="A67" s="35"/>
      <c r="B67" s="35"/>
    </row>
    <row r="68" spans="1:2" ht="12.75">
      <c r="A68" s="35"/>
      <c r="B68" s="35"/>
    </row>
    <row r="69" spans="1:2" ht="12.75">
      <c r="A69" s="35"/>
      <c r="B69" s="35"/>
    </row>
    <row r="70" spans="1:2" ht="12.75">
      <c r="A70" s="35"/>
      <c r="B70" s="35"/>
    </row>
  </sheetData>
  <sheetProtection/>
  <printOptions/>
  <pageMargins left="0.7" right="0.7" top="0.75" bottom="0.75" header="0.3" footer="0.3"/>
  <pageSetup orientation="portrait" paperSize="9"/>
  <drawing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</sheetPr>
  <dimension ref="A1:J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37.8515625" style="0" customWidth="1"/>
    <col min="3" max="3" width="7.421875" style="0" customWidth="1"/>
    <col min="4" max="4" width="17.8515625" style="0" customWidth="1"/>
    <col min="5" max="5" width="7.421875" style="0" customWidth="1"/>
    <col min="6" max="6" width="14.421875" style="0" customWidth="1"/>
    <col min="7" max="7" width="27.421875" style="0" customWidth="1"/>
    <col min="8" max="8" width="30.421875" style="0" customWidth="1"/>
    <col min="9" max="9" width="12.421875" style="0" customWidth="1"/>
    <col min="10" max="10" width="17.421875" style="0" customWidth="1"/>
    <col min="15" max="15" width="14.00390625" style="0" customWidth="1"/>
  </cols>
  <sheetData>
    <row r="1" spans="1:2" ht="18.75">
      <c r="A1" s="7">
        <v>2023</v>
      </c>
      <c r="B1" s="118" t="s">
        <v>86</v>
      </c>
    </row>
    <row r="3" spans="1:10" ht="25.5">
      <c r="A3" s="119" t="s">
        <v>85</v>
      </c>
      <c r="B3" s="120">
        <f>SUM(B34,B62)</f>
        <v>55</v>
      </c>
      <c r="C3" s="120"/>
      <c r="D3" s="121">
        <f>SUM(D62,D34)</f>
        <v>2150234182</v>
      </c>
      <c r="E3" s="122">
        <f>SUM(E62,E34)</f>
        <v>4455</v>
      </c>
      <c r="F3" s="122">
        <f>SUM(F34,F62)</f>
        <v>2027070</v>
      </c>
      <c r="G3" s="120"/>
      <c r="H3" s="120"/>
      <c r="I3" s="123" t="s">
        <v>81</v>
      </c>
      <c r="J3" s="124">
        <f>SUM(J34,J62)</f>
        <v>17</v>
      </c>
    </row>
    <row r="4" spans="1:10" ht="12.75">
      <c r="A4" s="22" t="s">
        <v>6</v>
      </c>
      <c r="B4" s="19" t="s">
        <v>0</v>
      </c>
      <c r="C4" s="19" t="s">
        <v>1</v>
      </c>
      <c r="D4" s="19" t="s">
        <v>2</v>
      </c>
      <c r="E4" s="19" t="s">
        <v>3</v>
      </c>
      <c r="F4" s="19" t="s">
        <v>60</v>
      </c>
      <c r="G4" s="19" t="s">
        <v>17</v>
      </c>
      <c r="H4" s="19" t="s">
        <v>140</v>
      </c>
      <c r="I4" s="20" t="s">
        <v>4</v>
      </c>
      <c r="J4" s="23" t="s">
        <v>5</v>
      </c>
    </row>
    <row r="5" spans="1:10" ht="14.25" customHeight="1">
      <c r="A5" s="82" t="s">
        <v>26</v>
      </c>
      <c r="B5" s="86" t="s">
        <v>495</v>
      </c>
      <c r="C5" s="86" t="s">
        <v>15</v>
      </c>
      <c r="D5" s="83">
        <v>5600000</v>
      </c>
      <c r="E5" s="83">
        <v>24</v>
      </c>
      <c r="F5" s="83"/>
      <c r="G5" s="86" t="s">
        <v>137</v>
      </c>
      <c r="H5" s="86" t="s">
        <v>18</v>
      </c>
      <c r="I5" s="84">
        <v>44949</v>
      </c>
      <c r="J5" s="85" t="s">
        <v>55</v>
      </c>
    </row>
    <row r="6" spans="1:10" ht="14.25" customHeight="1">
      <c r="A6" s="82" t="s">
        <v>26</v>
      </c>
      <c r="B6" s="86" t="s">
        <v>457</v>
      </c>
      <c r="C6" s="86" t="s">
        <v>15</v>
      </c>
      <c r="D6" s="83">
        <v>130000000</v>
      </c>
      <c r="E6" s="83">
        <v>103</v>
      </c>
      <c r="F6" s="83">
        <v>110000</v>
      </c>
      <c r="G6" s="86" t="s">
        <v>62</v>
      </c>
      <c r="H6" s="86" t="s">
        <v>18</v>
      </c>
      <c r="I6" s="84">
        <v>44950</v>
      </c>
      <c r="J6" s="85" t="s">
        <v>55</v>
      </c>
    </row>
    <row r="7" spans="1:10" ht="12.75">
      <c r="A7" s="82" t="s">
        <v>10</v>
      </c>
      <c r="B7" s="86" t="s">
        <v>460</v>
      </c>
      <c r="C7" s="86" t="s">
        <v>15</v>
      </c>
      <c r="D7" s="83">
        <v>50000000</v>
      </c>
      <c r="E7" s="83">
        <v>45</v>
      </c>
      <c r="F7" s="83">
        <v>584820</v>
      </c>
      <c r="G7" s="86" t="s">
        <v>112</v>
      </c>
      <c r="H7" s="86" t="s">
        <v>24</v>
      </c>
      <c r="I7" s="84">
        <v>44959</v>
      </c>
      <c r="J7" s="85" t="s">
        <v>38</v>
      </c>
    </row>
    <row r="8" spans="1:10" ht="14.25" customHeight="1">
      <c r="A8" s="82" t="s">
        <v>26</v>
      </c>
      <c r="B8" s="86" t="s">
        <v>496</v>
      </c>
      <c r="C8" s="86" t="s">
        <v>15</v>
      </c>
      <c r="D8" s="83">
        <v>29450000</v>
      </c>
      <c r="E8" s="83">
        <v>105</v>
      </c>
      <c r="F8" s="83"/>
      <c r="G8" s="86" t="s">
        <v>112</v>
      </c>
      <c r="H8" s="86" t="s">
        <v>24</v>
      </c>
      <c r="I8" s="84">
        <v>44977</v>
      </c>
      <c r="J8" s="85" t="s">
        <v>55</v>
      </c>
    </row>
    <row r="9" spans="1:10" ht="12.75">
      <c r="A9" s="82" t="s">
        <v>10</v>
      </c>
      <c r="B9" s="86" t="s">
        <v>461</v>
      </c>
      <c r="C9" s="86" t="s">
        <v>15</v>
      </c>
      <c r="D9" s="83">
        <v>6700000</v>
      </c>
      <c r="E9" s="83">
        <v>51</v>
      </c>
      <c r="F9" s="83"/>
      <c r="G9" s="86" t="s">
        <v>130</v>
      </c>
      <c r="H9" s="86" t="s">
        <v>497</v>
      </c>
      <c r="I9" s="84">
        <v>44979</v>
      </c>
      <c r="J9" s="85" t="s">
        <v>55</v>
      </c>
    </row>
    <row r="10" spans="1:10" ht="12.75">
      <c r="A10" s="82" t="s">
        <v>10</v>
      </c>
      <c r="B10" s="86" t="s">
        <v>498</v>
      </c>
      <c r="C10" s="86" t="s">
        <v>15</v>
      </c>
      <c r="D10" s="83">
        <v>600000</v>
      </c>
      <c r="E10" s="83">
        <v>14</v>
      </c>
      <c r="F10" s="83"/>
      <c r="G10" s="86" t="s">
        <v>27</v>
      </c>
      <c r="H10" s="86" t="s">
        <v>18</v>
      </c>
      <c r="I10" s="84">
        <v>44986</v>
      </c>
      <c r="J10" s="85" t="s">
        <v>38</v>
      </c>
    </row>
    <row r="11" spans="1:10" ht="12.75">
      <c r="A11" s="82" t="s">
        <v>26</v>
      </c>
      <c r="B11" s="86" t="s">
        <v>462</v>
      </c>
      <c r="C11" s="86" t="s">
        <v>15</v>
      </c>
      <c r="D11" s="83">
        <v>6500000</v>
      </c>
      <c r="E11" s="83">
        <v>105</v>
      </c>
      <c r="F11" s="83">
        <v>140000</v>
      </c>
      <c r="G11" s="86" t="s">
        <v>112</v>
      </c>
      <c r="H11" s="86" t="s">
        <v>18</v>
      </c>
      <c r="I11" s="84">
        <v>45008</v>
      </c>
      <c r="J11" s="85" t="s">
        <v>55</v>
      </c>
    </row>
    <row r="12" spans="1:10" ht="12.75">
      <c r="A12" s="31" t="s">
        <v>14</v>
      </c>
      <c r="B12" s="21" t="s">
        <v>463</v>
      </c>
      <c r="C12" s="21" t="s">
        <v>15</v>
      </c>
      <c r="D12" s="32">
        <v>33000000</v>
      </c>
      <c r="E12" s="32">
        <v>176</v>
      </c>
      <c r="F12" s="32"/>
      <c r="G12" s="21" t="s">
        <v>464</v>
      </c>
      <c r="H12" s="21" t="s">
        <v>18</v>
      </c>
      <c r="I12" s="33">
        <v>45042</v>
      </c>
      <c r="J12" s="34" t="s">
        <v>30</v>
      </c>
    </row>
    <row r="13" spans="1:10" ht="12.75">
      <c r="A13" s="82" t="s">
        <v>10</v>
      </c>
      <c r="B13" s="86" t="s">
        <v>499</v>
      </c>
      <c r="C13" s="86" t="s">
        <v>15</v>
      </c>
      <c r="D13" s="83">
        <v>43000000</v>
      </c>
      <c r="E13" s="83">
        <v>79</v>
      </c>
      <c r="F13" s="83"/>
      <c r="G13" s="86" t="s">
        <v>137</v>
      </c>
      <c r="H13" s="86" t="s">
        <v>500</v>
      </c>
      <c r="I13" s="84">
        <v>45047</v>
      </c>
      <c r="J13" s="85" t="s">
        <v>55</v>
      </c>
    </row>
    <row r="14" spans="1:10" ht="12.75">
      <c r="A14" s="82" t="s">
        <v>13</v>
      </c>
      <c r="B14" s="86" t="s">
        <v>481</v>
      </c>
      <c r="C14" s="86" t="s">
        <v>15</v>
      </c>
      <c r="D14" s="83">
        <v>10800000</v>
      </c>
      <c r="E14" s="83">
        <v>25</v>
      </c>
      <c r="F14" s="83">
        <v>80000</v>
      </c>
      <c r="G14" s="86" t="s">
        <v>62</v>
      </c>
      <c r="H14" s="86" t="s">
        <v>24</v>
      </c>
      <c r="I14" s="84">
        <v>45063</v>
      </c>
      <c r="J14" s="85" t="s">
        <v>51</v>
      </c>
    </row>
    <row r="15" spans="1:10" ht="12.75">
      <c r="A15" s="82" t="s">
        <v>10</v>
      </c>
      <c r="B15" s="86" t="s">
        <v>501</v>
      </c>
      <c r="C15" s="86" t="s">
        <v>15</v>
      </c>
      <c r="D15" s="83">
        <v>9900000</v>
      </c>
      <c r="E15" s="83">
        <v>67</v>
      </c>
      <c r="F15" s="83"/>
      <c r="G15" s="86" t="s">
        <v>137</v>
      </c>
      <c r="H15" s="86" t="s">
        <v>18</v>
      </c>
      <c r="I15" s="84">
        <v>45078</v>
      </c>
      <c r="J15" s="85" t="s">
        <v>55</v>
      </c>
    </row>
    <row r="16" spans="1:10" ht="12.75">
      <c r="A16" s="86" t="s">
        <v>11</v>
      </c>
      <c r="B16" s="86" t="s">
        <v>467</v>
      </c>
      <c r="C16" s="86" t="s">
        <v>15</v>
      </c>
      <c r="D16" s="83">
        <v>360000</v>
      </c>
      <c r="E16" s="83">
        <v>3</v>
      </c>
      <c r="F16" s="83">
        <v>122610</v>
      </c>
      <c r="G16" s="86" t="s">
        <v>112</v>
      </c>
      <c r="H16" s="86" t="s">
        <v>84</v>
      </c>
      <c r="I16" s="84">
        <v>45078</v>
      </c>
      <c r="J16" s="86" t="s">
        <v>55</v>
      </c>
    </row>
    <row r="17" spans="1:10" ht="12.75">
      <c r="A17" s="82" t="s">
        <v>9</v>
      </c>
      <c r="B17" s="86" t="s">
        <v>469</v>
      </c>
      <c r="C17" s="86" t="s">
        <v>15</v>
      </c>
      <c r="D17" s="83">
        <v>98000000</v>
      </c>
      <c r="E17" s="83">
        <v>288</v>
      </c>
      <c r="F17" s="83"/>
      <c r="G17" s="86" t="s">
        <v>62</v>
      </c>
      <c r="H17" s="86" t="s">
        <v>18</v>
      </c>
      <c r="I17" s="84">
        <v>45084</v>
      </c>
      <c r="J17" s="85" t="s">
        <v>55</v>
      </c>
    </row>
    <row r="18" spans="1:10" ht="12.75" customHeight="1">
      <c r="A18" s="82" t="s">
        <v>26</v>
      </c>
      <c r="B18" s="86" t="s">
        <v>475</v>
      </c>
      <c r="C18" s="86" t="s">
        <v>15</v>
      </c>
      <c r="D18" s="83">
        <v>7200000</v>
      </c>
      <c r="E18" s="83">
        <v>72</v>
      </c>
      <c r="F18" s="83"/>
      <c r="G18" s="86" t="s">
        <v>137</v>
      </c>
      <c r="H18" s="86" t="s">
        <v>18</v>
      </c>
      <c r="I18" s="84">
        <v>45085</v>
      </c>
      <c r="J18" s="85" t="s">
        <v>55</v>
      </c>
    </row>
    <row r="19" spans="1:10" ht="12.75">
      <c r="A19" s="82" t="s">
        <v>10</v>
      </c>
      <c r="B19" s="86" t="s">
        <v>476</v>
      </c>
      <c r="C19" s="86" t="s">
        <v>15</v>
      </c>
      <c r="D19" s="83">
        <v>1727750</v>
      </c>
      <c r="E19" s="83">
        <v>73</v>
      </c>
      <c r="F19" s="83"/>
      <c r="G19" s="86" t="s">
        <v>37</v>
      </c>
      <c r="H19" s="86" t="s">
        <v>477</v>
      </c>
      <c r="I19" s="84">
        <v>45091</v>
      </c>
      <c r="J19" s="85" t="s">
        <v>55</v>
      </c>
    </row>
    <row r="20" spans="1:10" ht="12" customHeight="1">
      <c r="A20" s="82" t="s">
        <v>26</v>
      </c>
      <c r="B20" s="86" t="s">
        <v>470</v>
      </c>
      <c r="C20" s="86" t="s">
        <v>15</v>
      </c>
      <c r="D20" s="83"/>
      <c r="E20" s="83"/>
      <c r="F20" s="83"/>
      <c r="G20" s="86" t="s">
        <v>92</v>
      </c>
      <c r="H20" s="86" t="s">
        <v>46</v>
      </c>
      <c r="I20" s="84">
        <v>45098</v>
      </c>
      <c r="J20" s="85" t="s">
        <v>30</v>
      </c>
    </row>
    <row r="21" spans="1:10" ht="12.75">
      <c r="A21" s="82" t="s">
        <v>10</v>
      </c>
      <c r="B21" s="86" t="s">
        <v>473</v>
      </c>
      <c r="C21" s="86" t="s">
        <v>15</v>
      </c>
      <c r="D21" s="83">
        <v>925000</v>
      </c>
      <c r="E21" s="83">
        <v>100</v>
      </c>
      <c r="F21" s="83"/>
      <c r="G21" s="86" t="s">
        <v>474</v>
      </c>
      <c r="H21" s="86" t="s">
        <v>46</v>
      </c>
      <c r="I21" s="84">
        <v>45106</v>
      </c>
      <c r="J21" s="85" t="s">
        <v>55</v>
      </c>
    </row>
    <row r="22" spans="1:10" ht="12.75">
      <c r="A22" s="82" t="s">
        <v>10</v>
      </c>
      <c r="B22" s="86" t="s">
        <v>479</v>
      </c>
      <c r="C22" s="86" t="s">
        <v>15</v>
      </c>
      <c r="D22" s="83">
        <v>3120000</v>
      </c>
      <c r="E22" s="83">
        <v>27</v>
      </c>
      <c r="F22" s="83"/>
      <c r="G22" s="86" t="s">
        <v>27</v>
      </c>
      <c r="H22" s="86" t="s">
        <v>480</v>
      </c>
      <c r="I22" s="84">
        <v>45118</v>
      </c>
      <c r="J22" s="85" t="s">
        <v>31</v>
      </c>
    </row>
    <row r="23" spans="1:10" ht="12.75">
      <c r="A23" s="82" t="s">
        <v>10</v>
      </c>
      <c r="B23" s="86" t="s">
        <v>502</v>
      </c>
      <c r="C23" s="86" t="s">
        <v>15</v>
      </c>
      <c r="D23" s="83"/>
      <c r="E23" s="83">
        <v>100</v>
      </c>
      <c r="F23" s="83"/>
      <c r="G23" s="86" t="s">
        <v>97</v>
      </c>
      <c r="H23" s="86" t="s">
        <v>503</v>
      </c>
      <c r="I23" s="84">
        <v>45170</v>
      </c>
      <c r="J23" s="85" t="s">
        <v>55</v>
      </c>
    </row>
    <row r="24" spans="1:10" ht="12.75">
      <c r="A24" s="82" t="s">
        <v>13</v>
      </c>
      <c r="B24" s="86" t="s">
        <v>482</v>
      </c>
      <c r="C24" s="86" t="s">
        <v>15</v>
      </c>
      <c r="D24" s="83">
        <v>3900000</v>
      </c>
      <c r="E24" s="83">
        <v>20</v>
      </c>
      <c r="F24" s="83"/>
      <c r="G24" s="86" t="s">
        <v>112</v>
      </c>
      <c r="H24" s="86" t="s">
        <v>24</v>
      </c>
      <c r="I24" s="84">
        <v>45189</v>
      </c>
      <c r="J24" s="85" t="s">
        <v>55</v>
      </c>
    </row>
    <row r="25" spans="1:10" ht="12.75">
      <c r="A25" s="82" t="s">
        <v>10</v>
      </c>
      <c r="B25" s="86" t="s">
        <v>504</v>
      </c>
      <c r="C25" s="86" t="s">
        <v>15</v>
      </c>
      <c r="D25" s="83">
        <v>6400000</v>
      </c>
      <c r="E25" s="83">
        <v>25</v>
      </c>
      <c r="F25" s="83"/>
      <c r="G25" s="86" t="s">
        <v>137</v>
      </c>
      <c r="H25" s="86" t="s">
        <v>18</v>
      </c>
      <c r="I25" s="84">
        <v>45200</v>
      </c>
      <c r="J25" s="85" t="s">
        <v>55</v>
      </c>
    </row>
    <row r="26" spans="1:10" ht="12.75">
      <c r="A26" s="82" t="s">
        <v>8</v>
      </c>
      <c r="B26" s="86" t="s">
        <v>485</v>
      </c>
      <c r="C26" s="86" t="s">
        <v>15</v>
      </c>
      <c r="D26" s="83">
        <v>4000000</v>
      </c>
      <c r="E26" s="83">
        <v>200</v>
      </c>
      <c r="F26" s="83"/>
      <c r="G26" s="86" t="s">
        <v>112</v>
      </c>
      <c r="H26" s="86" t="s">
        <v>18</v>
      </c>
      <c r="I26" s="84">
        <v>45224</v>
      </c>
      <c r="J26" s="85" t="s">
        <v>55</v>
      </c>
    </row>
    <row r="27" spans="1:10" ht="14.25" customHeight="1">
      <c r="A27" s="82" t="s">
        <v>10</v>
      </c>
      <c r="B27" s="86" t="s">
        <v>486</v>
      </c>
      <c r="C27" s="86" t="s">
        <v>15</v>
      </c>
      <c r="D27" s="83">
        <v>224200000</v>
      </c>
      <c r="E27" s="83">
        <v>322</v>
      </c>
      <c r="F27" s="83">
        <v>640640</v>
      </c>
      <c r="G27" s="86" t="s">
        <v>62</v>
      </c>
      <c r="H27" s="86" t="s">
        <v>18</v>
      </c>
      <c r="I27" s="84">
        <v>45243</v>
      </c>
      <c r="J27" s="85" t="s">
        <v>16</v>
      </c>
    </row>
    <row r="28" spans="1:10" ht="12.75">
      <c r="A28" s="82" t="s">
        <v>8</v>
      </c>
      <c r="B28" s="86" t="s">
        <v>487</v>
      </c>
      <c r="C28" s="86" t="s">
        <v>15</v>
      </c>
      <c r="D28" s="83">
        <v>68000000</v>
      </c>
      <c r="E28" s="83">
        <v>200</v>
      </c>
      <c r="F28" s="83">
        <v>259000</v>
      </c>
      <c r="G28" s="86" t="s">
        <v>137</v>
      </c>
      <c r="H28" s="86" t="s">
        <v>18</v>
      </c>
      <c r="I28" s="84">
        <v>45247</v>
      </c>
      <c r="J28" s="85" t="s">
        <v>48</v>
      </c>
    </row>
    <row r="29" spans="1:10" ht="12.75">
      <c r="A29" s="82" t="s">
        <v>8</v>
      </c>
      <c r="B29" s="86" t="s">
        <v>505</v>
      </c>
      <c r="C29" s="86" t="s">
        <v>15</v>
      </c>
      <c r="D29" s="83">
        <v>5230000</v>
      </c>
      <c r="E29" s="83">
        <v>28</v>
      </c>
      <c r="F29" s="83"/>
      <c r="G29" s="86" t="s">
        <v>64</v>
      </c>
      <c r="H29" s="86" t="s">
        <v>18</v>
      </c>
      <c r="I29" s="84">
        <v>45247</v>
      </c>
      <c r="J29" s="85" t="s">
        <v>55</v>
      </c>
    </row>
    <row r="30" spans="1:10" ht="12.75">
      <c r="A30" s="82" t="s">
        <v>26</v>
      </c>
      <c r="B30" s="86" t="s">
        <v>506</v>
      </c>
      <c r="C30" s="86" t="s">
        <v>15</v>
      </c>
      <c r="D30" s="83">
        <v>9200000</v>
      </c>
      <c r="E30" s="83">
        <v>162</v>
      </c>
      <c r="F30" s="83"/>
      <c r="G30" s="86" t="s">
        <v>92</v>
      </c>
      <c r="H30" s="86" t="s">
        <v>18</v>
      </c>
      <c r="I30" s="84">
        <v>45271</v>
      </c>
      <c r="J30" s="85" t="s">
        <v>55</v>
      </c>
    </row>
    <row r="31" spans="1:10" ht="12.75">
      <c r="A31" s="82" t="s">
        <v>8</v>
      </c>
      <c r="B31" s="86" t="s">
        <v>507</v>
      </c>
      <c r="C31" s="86" t="s">
        <v>15</v>
      </c>
      <c r="D31" s="83">
        <v>10000000</v>
      </c>
      <c r="E31" s="83">
        <v>0</v>
      </c>
      <c r="F31" s="83"/>
      <c r="G31" s="86" t="s">
        <v>92</v>
      </c>
      <c r="H31" s="86" t="s">
        <v>45</v>
      </c>
      <c r="I31" s="84">
        <v>45272</v>
      </c>
      <c r="J31" s="85" t="s">
        <v>55</v>
      </c>
    </row>
    <row r="32" spans="1:10" ht="12.75">
      <c r="A32" s="82" t="s">
        <v>12</v>
      </c>
      <c r="B32" s="86" t="s">
        <v>488</v>
      </c>
      <c r="C32" s="86" t="s">
        <v>15</v>
      </c>
      <c r="D32" s="83">
        <v>5000000</v>
      </c>
      <c r="E32" s="83">
        <v>26</v>
      </c>
      <c r="F32" s="83"/>
      <c r="G32" s="86" t="s">
        <v>62</v>
      </c>
      <c r="H32" s="86" t="s">
        <v>18</v>
      </c>
      <c r="I32" s="84">
        <v>45272</v>
      </c>
      <c r="J32" s="85" t="s">
        <v>55</v>
      </c>
    </row>
    <row r="33" spans="1:10" ht="12.75">
      <c r="A33" s="82" t="s">
        <v>10</v>
      </c>
      <c r="B33" s="86" t="s">
        <v>508</v>
      </c>
      <c r="C33" s="86" t="s">
        <v>15</v>
      </c>
      <c r="D33" s="83">
        <v>4560800</v>
      </c>
      <c r="E33" s="83">
        <v>9</v>
      </c>
      <c r="F33" s="83"/>
      <c r="G33" s="86" t="s">
        <v>242</v>
      </c>
      <c r="H33" s="86" t="s">
        <v>242</v>
      </c>
      <c r="I33" s="84">
        <v>45291</v>
      </c>
      <c r="J33" s="85" t="s">
        <v>55</v>
      </c>
    </row>
    <row r="34" spans="1:10" ht="25.5">
      <c r="A34" s="87" t="s">
        <v>79</v>
      </c>
      <c r="B34" s="95">
        <f>COUNTIF(B5:B33,"*")</f>
        <v>29</v>
      </c>
      <c r="C34" s="95"/>
      <c r="D34" s="96">
        <f>SUM(D5:D33)</f>
        <v>777373550</v>
      </c>
      <c r="E34" s="89">
        <f>SUBTOTAL(109,E5:E33)</f>
        <v>2449</v>
      </c>
      <c r="F34" s="89">
        <f>SUBTOTAL(109,F5:F33)</f>
        <v>1937070</v>
      </c>
      <c r="G34" s="87"/>
      <c r="H34" s="87"/>
      <c r="I34" s="90" t="s">
        <v>82</v>
      </c>
      <c r="J34" s="95">
        <f>B34-(COUNTIF(J5:J33,"No"))</f>
        <v>8</v>
      </c>
    </row>
    <row r="35" spans="1:10" ht="12.75">
      <c r="A35" s="22" t="s">
        <v>6</v>
      </c>
      <c r="B35" s="19" t="s">
        <v>0</v>
      </c>
      <c r="C35" s="19" t="s">
        <v>1</v>
      </c>
      <c r="D35" s="19" t="s">
        <v>2</v>
      </c>
      <c r="E35" s="19" t="s">
        <v>3</v>
      </c>
      <c r="F35" s="19" t="s">
        <v>60</v>
      </c>
      <c r="G35" s="19" t="s">
        <v>17</v>
      </c>
      <c r="H35" s="19" t="s">
        <v>140</v>
      </c>
      <c r="I35" s="20" t="s">
        <v>4</v>
      </c>
      <c r="J35" s="23" t="s">
        <v>5</v>
      </c>
    </row>
    <row r="36" spans="1:10" ht="12.75">
      <c r="A36" s="82" t="s">
        <v>26</v>
      </c>
      <c r="B36" s="86" t="s">
        <v>537</v>
      </c>
      <c r="C36" s="86" t="s">
        <v>57</v>
      </c>
      <c r="D36" s="83">
        <v>35000000</v>
      </c>
      <c r="E36" s="83">
        <v>80</v>
      </c>
      <c r="F36" s="83"/>
      <c r="G36" s="86" t="s">
        <v>62</v>
      </c>
      <c r="H36" s="86" t="s">
        <v>18</v>
      </c>
      <c r="I36" s="84">
        <v>44949</v>
      </c>
      <c r="J36" s="85" t="s">
        <v>55</v>
      </c>
    </row>
    <row r="37" spans="1:10" ht="12.75">
      <c r="A37" s="82" t="s">
        <v>26</v>
      </c>
      <c r="B37" s="86" t="s">
        <v>509</v>
      </c>
      <c r="C37" s="86" t="s">
        <v>57</v>
      </c>
      <c r="D37" s="83">
        <v>63000000</v>
      </c>
      <c r="E37" s="83">
        <v>0</v>
      </c>
      <c r="F37" s="83"/>
      <c r="G37" s="86" t="s">
        <v>130</v>
      </c>
      <c r="H37" s="86" t="s">
        <v>18</v>
      </c>
      <c r="I37" s="84">
        <v>45005</v>
      </c>
      <c r="J37" s="85" t="s">
        <v>30</v>
      </c>
    </row>
    <row r="38" spans="1:10" ht="12.75">
      <c r="A38" s="82" t="s">
        <v>9</v>
      </c>
      <c r="B38" s="86" t="s">
        <v>510</v>
      </c>
      <c r="C38" s="86" t="s">
        <v>57</v>
      </c>
      <c r="D38" s="83">
        <v>5000000</v>
      </c>
      <c r="E38" s="83">
        <v>0</v>
      </c>
      <c r="F38" s="83"/>
      <c r="G38" s="86" t="s">
        <v>137</v>
      </c>
      <c r="H38" s="86" t="s">
        <v>18</v>
      </c>
      <c r="I38" s="84">
        <v>45008</v>
      </c>
      <c r="J38" s="85" t="s">
        <v>55</v>
      </c>
    </row>
    <row r="39" spans="1:10" ht="12.75">
      <c r="A39" s="82" t="s">
        <v>13</v>
      </c>
      <c r="B39" s="86" t="s">
        <v>465</v>
      </c>
      <c r="C39" s="86" t="s">
        <v>57</v>
      </c>
      <c r="D39" s="83">
        <v>42700000</v>
      </c>
      <c r="E39" s="83">
        <v>122</v>
      </c>
      <c r="F39" s="83"/>
      <c r="G39" s="86" t="s">
        <v>27</v>
      </c>
      <c r="H39" s="86" t="s">
        <v>18</v>
      </c>
      <c r="I39" s="84">
        <v>45036</v>
      </c>
      <c r="J39" s="85" t="s">
        <v>55</v>
      </c>
    </row>
    <row r="40" spans="1:10" ht="12.75">
      <c r="A40" s="82" t="s">
        <v>10</v>
      </c>
      <c r="B40" s="86" t="s">
        <v>32</v>
      </c>
      <c r="C40" s="86" t="s">
        <v>57</v>
      </c>
      <c r="D40" s="83">
        <v>11500000</v>
      </c>
      <c r="E40" s="83">
        <v>30</v>
      </c>
      <c r="F40" s="83"/>
      <c r="G40" s="86" t="s">
        <v>130</v>
      </c>
      <c r="H40" s="86" t="s">
        <v>18</v>
      </c>
      <c r="I40" s="84">
        <v>45047</v>
      </c>
      <c r="J40" s="85" t="s">
        <v>55</v>
      </c>
    </row>
    <row r="41" spans="1:10" ht="12.75">
      <c r="A41" s="82" t="s">
        <v>26</v>
      </c>
      <c r="B41" s="86" t="s">
        <v>511</v>
      </c>
      <c r="C41" s="86" t="s">
        <v>57</v>
      </c>
      <c r="D41" s="83">
        <v>205000</v>
      </c>
      <c r="E41" s="83">
        <v>30</v>
      </c>
      <c r="F41" s="83"/>
      <c r="G41" s="86" t="s">
        <v>64</v>
      </c>
      <c r="H41" s="86" t="s">
        <v>46</v>
      </c>
      <c r="I41" s="84">
        <v>45055</v>
      </c>
      <c r="J41" s="85" t="s">
        <v>55</v>
      </c>
    </row>
    <row r="42" spans="1:10" ht="12.75">
      <c r="A42" s="82" t="s">
        <v>14</v>
      </c>
      <c r="B42" s="86" t="s">
        <v>466</v>
      </c>
      <c r="C42" s="86" t="s">
        <v>57</v>
      </c>
      <c r="D42" s="83">
        <v>5300000</v>
      </c>
      <c r="E42" s="83">
        <v>25</v>
      </c>
      <c r="F42" s="83"/>
      <c r="G42" s="86" t="s">
        <v>137</v>
      </c>
      <c r="H42" s="86" t="s">
        <v>18</v>
      </c>
      <c r="I42" s="84">
        <v>45077</v>
      </c>
      <c r="J42" s="85" t="s">
        <v>41</v>
      </c>
    </row>
    <row r="43" spans="1:10" ht="12.75">
      <c r="A43" s="82" t="s">
        <v>13</v>
      </c>
      <c r="B43" s="86" t="s">
        <v>468</v>
      </c>
      <c r="C43" s="86" t="s">
        <v>57</v>
      </c>
      <c r="D43" s="83">
        <v>28500000</v>
      </c>
      <c r="E43" s="83">
        <v>100</v>
      </c>
      <c r="F43" s="83"/>
      <c r="G43" s="86" t="s">
        <v>340</v>
      </c>
      <c r="H43" s="86" t="s">
        <v>18</v>
      </c>
      <c r="I43" s="84">
        <v>45084</v>
      </c>
      <c r="J43" s="85" t="s">
        <v>55</v>
      </c>
    </row>
    <row r="44" spans="1:10" ht="12.75" customHeight="1">
      <c r="A44" s="82" t="s">
        <v>10</v>
      </c>
      <c r="B44" s="86" t="s">
        <v>471</v>
      </c>
      <c r="C44" s="4" t="s">
        <v>57</v>
      </c>
      <c r="D44" s="83">
        <v>51478500</v>
      </c>
      <c r="E44" s="83">
        <v>303</v>
      </c>
      <c r="F44" s="83">
        <v>65000</v>
      </c>
      <c r="G44" s="86" t="s">
        <v>472</v>
      </c>
      <c r="H44" s="86" t="s">
        <v>478</v>
      </c>
      <c r="I44" s="84">
        <v>45096</v>
      </c>
      <c r="J44" s="85" t="s">
        <v>55</v>
      </c>
    </row>
    <row r="45" spans="1:10" ht="12.75" customHeight="1">
      <c r="A45" s="82" t="s">
        <v>10</v>
      </c>
      <c r="B45" s="86" t="s">
        <v>512</v>
      </c>
      <c r="C45" s="86" t="s">
        <v>57</v>
      </c>
      <c r="D45" s="83">
        <v>8600000</v>
      </c>
      <c r="E45" s="83">
        <v>90</v>
      </c>
      <c r="F45" s="83"/>
      <c r="G45" s="86" t="s">
        <v>130</v>
      </c>
      <c r="H45" s="86" t="s">
        <v>24</v>
      </c>
      <c r="I45" s="84">
        <v>45139</v>
      </c>
      <c r="J45" s="85" t="s">
        <v>38</v>
      </c>
    </row>
    <row r="46" spans="1:10" ht="12.75">
      <c r="A46" s="31" t="s">
        <v>26</v>
      </c>
      <c r="B46" s="21" t="s">
        <v>483</v>
      </c>
      <c r="C46" s="21" t="s">
        <v>57</v>
      </c>
      <c r="D46" s="32">
        <v>100000000</v>
      </c>
      <c r="E46" s="32">
        <v>250</v>
      </c>
      <c r="F46" s="32"/>
      <c r="G46" s="21" t="s">
        <v>62</v>
      </c>
      <c r="H46" s="21" t="s">
        <v>18</v>
      </c>
      <c r="I46" s="33">
        <v>45218</v>
      </c>
      <c r="J46" s="34" t="s">
        <v>484</v>
      </c>
    </row>
    <row r="47" spans="1:10" ht="12.75">
      <c r="A47" s="31" t="s">
        <v>26</v>
      </c>
      <c r="B47" s="21" t="s">
        <v>513</v>
      </c>
      <c r="C47" s="21" t="s">
        <v>57</v>
      </c>
      <c r="D47" s="32">
        <v>200000000</v>
      </c>
      <c r="E47" s="32">
        <v>125</v>
      </c>
      <c r="F47" s="32"/>
      <c r="G47" s="21" t="s">
        <v>137</v>
      </c>
      <c r="H47" s="21" t="s">
        <v>18</v>
      </c>
      <c r="I47" s="33">
        <v>45237</v>
      </c>
      <c r="J47" s="34" t="s">
        <v>16</v>
      </c>
    </row>
    <row r="48" spans="1:10" ht="12.75">
      <c r="A48" s="82" t="s">
        <v>12</v>
      </c>
      <c r="B48" s="86" t="s">
        <v>90</v>
      </c>
      <c r="C48" s="86" t="s">
        <v>57</v>
      </c>
      <c r="D48" s="83">
        <v>500000000</v>
      </c>
      <c r="E48" s="83">
        <v>400</v>
      </c>
      <c r="F48" s="83"/>
      <c r="G48" s="86" t="s">
        <v>27</v>
      </c>
      <c r="H48" s="86" t="s">
        <v>18</v>
      </c>
      <c r="I48" s="84">
        <v>45244</v>
      </c>
      <c r="J48" s="85" t="s">
        <v>31</v>
      </c>
    </row>
    <row r="49" spans="1:10" ht="25.5">
      <c r="A49" s="82" t="s">
        <v>26</v>
      </c>
      <c r="B49" s="86" t="s">
        <v>514</v>
      </c>
      <c r="C49" s="86" t="s">
        <v>57</v>
      </c>
      <c r="D49" s="83">
        <v>19670132</v>
      </c>
      <c r="E49" s="83">
        <v>2</v>
      </c>
      <c r="F49" s="83"/>
      <c r="G49" s="86" t="s">
        <v>64</v>
      </c>
      <c r="H49" s="86" t="s">
        <v>24</v>
      </c>
      <c r="I49" s="84">
        <v>45250</v>
      </c>
      <c r="J49" s="85" t="s">
        <v>55</v>
      </c>
    </row>
    <row r="50" spans="1:10" ht="12.75">
      <c r="A50" s="82" t="s">
        <v>7</v>
      </c>
      <c r="B50" s="86" t="s">
        <v>490</v>
      </c>
      <c r="C50" s="111" t="s">
        <v>57</v>
      </c>
      <c r="D50" s="83">
        <v>10450000</v>
      </c>
      <c r="E50" s="83">
        <v>95</v>
      </c>
      <c r="F50" s="83"/>
      <c r="G50" s="86" t="s">
        <v>27</v>
      </c>
      <c r="H50" s="86" t="s">
        <v>18</v>
      </c>
      <c r="I50" s="84">
        <v>45251</v>
      </c>
      <c r="J50" s="85" t="s">
        <v>55</v>
      </c>
    </row>
    <row r="51" spans="1:10" ht="12.75">
      <c r="A51" s="82" t="s">
        <v>10</v>
      </c>
      <c r="B51" s="86" t="s">
        <v>515</v>
      </c>
      <c r="C51" s="86" t="s">
        <v>57</v>
      </c>
      <c r="D51" s="83">
        <v>70000000</v>
      </c>
      <c r="E51" s="83"/>
      <c r="F51" s="83"/>
      <c r="G51" s="86" t="s">
        <v>137</v>
      </c>
      <c r="H51" s="86" t="s">
        <v>18</v>
      </c>
      <c r="I51" s="84">
        <v>45261</v>
      </c>
      <c r="J51" s="85" t="s">
        <v>55</v>
      </c>
    </row>
    <row r="52" spans="1:10" ht="12.75">
      <c r="A52" s="82" t="s">
        <v>10</v>
      </c>
      <c r="B52" s="86" t="s">
        <v>512</v>
      </c>
      <c r="C52" s="86" t="s">
        <v>57</v>
      </c>
      <c r="D52" s="83">
        <v>1000000</v>
      </c>
      <c r="E52" s="83"/>
      <c r="F52" s="83"/>
      <c r="G52" s="86" t="s">
        <v>130</v>
      </c>
      <c r="H52" s="86" t="s">
        <v>84</v>
      </c>
      <c r="I52" s="84">
        <v>45261</v>
      </c>
      <c r="J52" s="85" t="s">
        <v>38</v>
      </c>
    </row>
    <row r="53" spans="1:10" ht="12.75">
      <c r="A53" s="82" t="s">
        <v>8</v>
      </c>
      <c r="B53" s="86" t="s">
        <v>489</v>
      </c>
      <c r="C53" s="111" t="s">
        <v>57</v>
      </c>
      <c r="D53" s="83">
        <v>6200000</v>
      </c>
      <c r="E53" s="83">
        <v>24</v>
      </c>
      <c r="F53" s="83">
        <v>25000</v>
      </c>
      <c r="G53" s="86" t="s">
        <v>137</v>
      </c>
      <c r="H53" s="86" t="s">
        <v>18</v>
      </c>
      <c r="I53" s="84">
        <v>45266</v>
      </c>
      <c r="J53" s="85" t="s">
        <v>55</v>
      </c>
    </row>
    <row r="54" spans="1:10" ht="12.75">
      <c r="A54" s="82" t="s">
        <v>10</v>
      </c>
      <c r="B54" s="86" t="s">
        <v>95</v>
      </c>
      <c r="C54" s="86" t="s">
        <v>57</v>
      </c>
      <c r="D54" s="83">
        <v>48400000</v>
      </c>
      <c r="E54" s="83">
        <v>87</v>
      </c>
      <c r="F54" s="83"/>
      <c r="G54" s="86" t="s">
        <v>64</v>
      </c>
      <c r="H54" s="86" t="s">
        <v>18</v>
      </c>
      <c r="I54" s="84">
        <v>45267</v>
      </c>
      <c r="J54" s="85" t="s">
        <v>16</v>
      </c>
    </row>
    <row r="55" spans="1:10" ht="12.75">
      <c r="A55" s="82" t="s">
        <v>26</v>
      </c>
      <c r="B55" s="86" t="s">
        <v>516</v>
      </c>
      <c r="C55" s="86" t="s">
        <v>57</v>
      </c>
      <c r="D55" s="83">
        <v>14007000</v>
      </c>
      <c r="E55" s="83">
        <v>0</v>
      </c>
      <c r="F55" s="83"/>
      <c r="G55" s="86" t="s">
        <v>340</v>
      </c>
      <c r="H55" s="86" t="s">
        <v>45</v>
      </c>
      <c r="I55" s="84">
        <v>45271</v>
      </c>
      <c r="J55" s="85" t="s">
        <v>55</v>
      </c>
    </row>
    <row r="56" spans="1:10" ht="12.75">
      <c r="A56" s="82" t="s">
        <v>26</v>
      </c>
      <c r="B56" s="86" t="s">
        <v>495</v>
      </c>
      <c r="C56" s="86" t="s">
        <v>57</v>
      </c>
      <c r="D56" s="83">
        <v>51850000</v>
      </c>
      <c r="E56" s="83">
        <v>65</v>
      </c>
      <c r="F56" s="83"/>
      <c r="G56" s="86" t="s">
        <v>137</v>
      </c>
      <c r="H56" s="86" t="s">
        <v>18</v>
      </c>
      <c r="I56" s="84">
        <v>45271</v>
      </c>
      <c r="J56" s="85" t="s">
        <v>55</v>
      </c>
    </row>
    <row r="57" spans="1:10" ht="15" customHeight="1">
      <c r="A57" s="82" t="s">
        <v>8</v>
      </c>
      <c r="B57" s="86" t="s">
        <v>517</v>
      </c>
      <c r="C57" s="4" t="s">
        <v>57</v>
      </c>
      <c r="D57" s="83">
        <v>2500000</v>
      </c>
      <c r="E57" s="83">
        <v>20</v>
      </c>
      <c r="F57" s="83"/>
      <c r="G57" s="86" t="s">
        <v>64</v>
      </c>
      <c r="H57" s="86" t="s">
        <v>18</v>
      </c>
      <c r="I57" s="84">
        <v>45274</v>
      </c>
      <c r="J57" s="85" t="s">
        <v>55</v>
      </c>
    </row>
    <row r="58" spans="1:10" ht="12.75">
      <c r="A58" s="82" t="s">
        <v>12</v>
      </c>
      <c r="B58" s="86" t="s">
        <v>491</v>
      </c>
      <c r="C58" s="86" t="s">
        <v>57</v>
      </c>
      <c r="D58" s="83">
        <v>26000000</v>
      </c>
      <c r="E58" s="83">
        <v>64</v>
      </c>
      <c r="F58" s="83"/>
      <c r="G58" s="86" t="s">
        <v>27</v>
      </c>
      <c r="H58" s="86" t="s">
        <v>18</v>
      </c>
      <c r="I58" s="84">
        <v>45274</v>
      </c>
      <c r="J58" s="85" t="s">
        <v>23</v>
      </c>
    </row>
    <row r="59" spans="1:10" ht="12.75">
      <c r="A59" s="82" t="s">
        <v>12</v>
      </c>
      <c r="B59" s="86" t="s">
        <v>518</v>
      </c>
      <c r="C59" s="86" t="s">
        <v>57</v>
      </c>
      <c r="D59" s="83">
        <v>2500000</v>
      </c>
      <c r="E59" s="83">
        <v>13</v>
      </c>
      <c r="F59" s="83"/>
      <c r="G59" s="86" t="s">
        <v>137</v>
      </c>
      <c r="H59" s="86" t="s">
        <v>18</v>
      </c>
      <c r="I59" s="84">
        <v>45291</v>
      </c>
      <c r="J59" s="85" t="s">
        <v>55</v>
      </c>
    </row>
    <row r="60" spans="1:10" ht="12.75">
      <c r="A60" s="82" t="s">
        <v>12</v>
      </c>
      <c r="B60" s="86" t="s">
        <v>519</v>
      </c>
      <c r="C60" s="86" t="s">
        <v>57</v>
      </c>
      <c r="D60" s="83">
        <v>15000000</v>
      </c>
      <c r="E60" s="83">
        <v>0</v>
      </c>
      <c r="F60" s="83"/>
      <c r="G60" s="86" t="s">
        <v>137</v>
      </c>
      <c r="H60" s="86" t="s">
        <v>18</v>
      </c>
      <c r="I60" s="84">
        <v>45291</v>
      </c>
      <c r="J60" s="85" t="s">
        <v>55</v>
      </c>
    </row>
    <row r="61" spans="1:10" ht="12.75">
      <c r="A61" s="82" t="s">
        <v>10</v>
      </c>
      <c r="B61" s="86" t="s">
        <v>233</v>
      </c>
      <c r="C61" s="86" t="s">
        <v>57</v>
      </c>
      <c r="D61" s="83">
        <v>54000000</v>
      </c>
      <c r="E61" s="83">
        <v>81</v>
      </c>
      <c r="F61" s="83"/>
      <c r="G61" s="86" t="s">
        <v>242</v>
      </c>
      <c r="H61" s="86" t="s">
        <v>242</v>
      </c>
      <c r="I61" s="84">
        <v>45291</v>
      </c>
      <c r="J61" s="85" t="s">
        <v>55</v>
      </c>
    </row>
    <row r="62" spans="1:10" ht="25.5">
      <c r="A62" s="13" t="s">
        <v>80</v>
      </c>
      <c r="B62" s="26">
        <f>COUNTIF(B36:B61,"*")</f>
        <v>26</v>
      </c>
      <c r="C62" s="26"/>
      <c r="D62" s="27">
        <f>SUM(D36:D61)</f>
        <v>1372860632</v>
      </c>
      <c r="E62" s="28">
        <f>SUM(E36:E61)</f>
        <v>2006</v>
      </c>
      <c r="F62" s="100">
        <f>SUM(F36:F61)</f>
        <v>90000</v>
      </c>
      <c r="G62" s="13"/>
      <c r="H62" s="13"/>
      <c r="I62" s="11" t="s">
        <v>83</v>
      </c>
      <c r="J62" s="26">
        <f>B62-(COUNTIF(J36:J61,"No"))</f>
        <v>9</v>
      </c>
    </row>
    <row r="63" spans="1:10" ht="12.75">
      <c r="A63" s="97"/>
      <c r="B63" s="97"/>
      <c r="C63" s="97"/>
      <c r="D63" s="97"/>
      <c r="E63" s="97"/>
      <c r="F63" s="97"/>
      <c r="G63" s="97"/>
      <c r="H63" s="97"/>
      <c r="I63" s="97"/>
      <c r="J63" s="97"/>
    </row>
    <row r="64" spans="1:2" ht="12.75">
      <c r="A64" s="35" t="s">
        <v>61</v>
      </c>
      <c r="B64" s="35"/>
    </row>
    <row r="65" spans="1:2" ht="12.75">
      <c r="A65" s="35" t="s">
        <v>538</v>
      </c>
      <c r="B65" s="35"/>
    </row>
    <row r="66" spans="1:2" ht="12.75">
      <c r="A66" s="35"/>
      <c r="B66" s="35"/>
    </row>
    <row r="67" spans="1:2" ht="12.75">
      <c r="A67" s="35"/>
      <c r="B67" s="35"/>
    </row>
    <row r="68" spans="1:2" ht="12.75">
      <c r="A68" s="35"/>
      <c r="B68" s="35"/>
    </row>
    <row r="69" spans="1:2" ht="12.75">
      <c r="A69" s="35"/>
      <c r="B69" s="35"/>
    </row>
    <row r="70" spans="1:2" ht="12.75">
      <c r="A70" s="35"/>
      <c r="B70" s="35"/>
    </row>
  </sheetData>
  <sheetProtection/>
  <printOptions/>
  <pageMargins left="0.7" right="0.7" top="0.75" bottom="0.75" header="0.3" footer="0.3"/>
  <pageSetup horizontalDpi="600" verticalDpi="600" orientation="portrait" r:id="rId4"/>
  <drawing r:id="rId3"/>
  <tableParts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BA43A"/>
    <pageSetUpPr fitToPage="1"/>
  </sheetPr>
  <dimension ref="A1:K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37.8515625" style="0" customWidth="1"/>
    <col min="3" max="3" width="7.421875" style="0" customWidth="1"/>
    <col min="4" max="4" width="17.8515625" style="0" customWidth="1"/>
    <col min="5" max="5" width="7.421875" style="0" customWidth="1"/>
    <col min="6" max="6" width="14.421875" style="0" customWidth="1"/>
    <col min="7" max="7" width="27.421875" style="0" customWidth="1"/>
    <col min="8" max="8" width="30.421875" style="0" customWidth="1"/>
    <col min="9" max="9" width="12.421875" style="0" customWidth="1"/>
    <col min="10" max="10" width="17.421875" style="0" customWidth="1"/>
    <col min="13" max="13" width="14.00390625" style="0" customWidth="1"/>
  </cols>
  <sheetData>
    <row r="1" spans="1:2" ht="18.75">
      <c r="A1" s="7">
        <v>2022</v>
      </c>
      <c r="B1" s="118" t="s">
        <v>86</v>
      </c>
    </row>
    <row r="3" spans="1:10" ht="25.5">
      <c r="A3" s="119" t="s">
        <v>85</v>
      </c>
      <c r="B3" s="120">
        <f>SUM(B43,B74)</f>
        <v>67</v>
      </c>
      <c r="C3" s="120"/>
      <c r="D3" s="121">
        <f>SUM(D74,D43)</f>
        <v>3914316000</v>
      </c>
      <c r="E3" s="122">
        <f>SUM(E74,E43)</f>
        <v>6396</v>
      </c>
      <c r="F3" s="122">
        <f>SUM(F43,F74)</f>
        <v>4766139</v>
      </c>
      <c r="G3" s="120"/>
      <c r="H3" s="120"/>
      <c r="I3" s="123" t="s">
        <v>81</v>
      </c>
      <c r="J3" s="124">
        <f>SUM(J43,J74)</f>
        <v>29</v>
      </c>
    </row>
    <row r="4" spans="1:10" ht="12.75">
      <c r="A4" s="22" t="s">
        <v>6</v>
      </c>
      <c r="B4" s="19" t="s">
        <v>0</v>
      </c>
      <c r="C4" s="19" t="s">
        <v>1</v>
      </c>
      <c r="D4" s="19" t="s">
        <v>2</v>
      </c>
      <c r="E4" s="19" t="s">
        <v>3</v>
      </c>
      <c r="F4" s="19" t="s">
        <v>60</v>
      </c>
      <c r="G4" s="19" t="s">
        <v>17</v>
      </c>
      <c r="H4" s="19" t="s">
        <v>140</v>
      </c>
      <c r="I4" s="20" t="s">
        <v>4</v>
      </c>
      <c r="J4" s="23" t="s">
        <v>5</v>
      </c>
    </row>
    <row r="5" spans="1:10" ht="14.25" customHeight="1">
      <c r="A5" s="82" t="s">
        <v>12</v>
      </c>
      <c r="B5" s="86" t="s">
        <v>428</v>
      </c>
      <c r="C5" s="86" t="s">
        <v>15</v>
      </c>
      <c r="D5" s="83">
        <v>19400000</v>
      </c>
      <c r="E5" s="83">
        <v>18</v>
      </c>
      <c r="F5" s="83">
        <v>150660</v>
      </c>
      <c r="G5" s="86" t="s">
        <v>137</v>
      </c>
      <c r="H5" s="86" t="s">
        <v>18</v>
      </c>
      <c r="I5" s="84">
        <v>44583</v>
      </c>
      <c r="J5" s="85" t="s">
        <v>55</v>
      </c>
    </row>
    <row r="6" spans="1:10" ht="14.25" customHeight="1">
      <c r="A6" s="82" t="s">
        <v>29</v>
      </c>
      <c r="B6" s="86" t="s">
        <v>356</v>
      </c>
      <c r="C6" s="86" t="s">
        <v>15</v>
      </c>
      <c r="D6" s="83">
        <v>107000000</v>
      </c>
      <c r="E6" s="83">
        <v>400</v>
      </c>
      <c r="F6" s="83">
        <v>100000</v>
      </c>
      <c r="G6" s="86" t="s">
        <v>137</v>
      </c>
      <c r="H6" s="86" t="s">
        <v>18</v>
      </c>
      <c r="I6" s="84">
        <v>44583</v>
      </c>
      <c r="J6" s="85" t="s">
        <v>55</v>
      </c>
    </row>
    <row r="7" spans="1:10" ht="12.75">
      <c r="A7" s="82" t="s">
        <v>10</v>
      </c>
      <c r="B7" s="86" t="s">
        <v>357</v>
      </c>
      <c r="C7" s="86" t="s">
        <v>15</v>
      </c>
      <c r="D7" s="83">
        <v>8500000</v>
      </c>
      <c r="E7" s="83">
        <v>95</v>
      </c>
      <c r="F7" s="83">
        <v>92000</v>
      </c>
      <c r="G7" s="86" t="s">
        <v>64</v>
      </c>
      <c r="H7" s="86" t="s">
        <v>18</v>
      </c>
      <c r="I7" s="84">
        <v>44583</v>
      </c>
      <c r="J7" s="85" t="s">
        <v>358</v>
      </c>
    </row>
    <row r="8" spans="1:10" ht="14.25" customHeight="1">
      <c r="A8" s="82" t="s">
        <v>10</v>
      </c>
      <c r="B8" s="86" t="s">
        <v>383</v>
      </c>
      <c r="C8" s="86" t="s">
        <v>15</v>
      </c>
      <c r="D8" s="83"/>
      <c r="E8" s="83"/>
      <c r="F8" s="83"/>
      <c r="G8" s="86" t="s">
        <v>404</v>
      </c>
      <c r="H8" s="86" t="s">
        <v>419</v>
      </c>
      <c r="I8" s="84">
        <v>44583</v>
      </c>
      <c r="J8" s="85" t="s">
        <v>384</v>
      </c>
    </row>
    <row r="9" spans="1:10" ht="12.75">
      <c r="A9" s="82" t="s">
        <v>26</v>
      </c>
      <c r="B9" s="86" t="s">
        <v>389</v>
      </c>
      <c r="C9" s="86" t="s">
        <v>15</v>
      </c>
      <c r="D9" s="83">
        <v>265000000</v>
      </c>
      <c r="E9" s="83">
        <v>40</v>
      </c>
      <c r="F9" s="83">
        <v>750000</v>
      </c>
      <c r="G9" s="86" t="s">
        <v>92</v>
      </c>
      <c r="H9" s="86" t="s">
        <v>66</v>
      </c>
      <c r="I9" s="84">
        <v>44583</v>
      </c>
      <c r="J9" s="85" t="s">
        <v>55</v>
      </c>
    </row>
    <row r="10" spans="1:10" ht="12.75">
      <c r="A10" s="82" t="s">
        <v>9</v>
      </c>
      <c r="B10" s="86" t="s">
        <v>392</v>
      </c>
      <c r="C10" s="86" t="s">
        <v>15</v>
      </c>
      <c r="D10" s="83">
        <v>13000000</v>
      </c>
      <c r="E10" s="83">
        <v>55</v>
      </c>
      <c r="F10" s="83">
        <v>156000</v>
      </c>
      <c r="G10" s="86" t="s">
        <v>137</v>
      </c>
      <c r="H10" s="86" t="s">
        <v>18</v>
      </c>
      <c r="I10" s="84">
        <v>44614</v>
      </c>
      <c r="J10" s="85" t="s">
        <v>55</v>
      </c>
    </row>
    <row r="11" spans="1:10" ht="12.75">
      <c r="A11" s="82" t="s">
        <v>12</v>
      </c>
      <c r="B11" s="86" t="s">
        <v>420</v>
      </c>
      <c r="C11" s="86" t="s">
        <v>15</v>
      </c>
      <c r="D11" s="83">
        <v>18000000</v>
      </c>
      <c r="E11" s="83">
        <v>90</v>
      </c>
      <c r="F11" s="83">
        <v>190000</v>
      </c>
      <c r="G11" s="86" t="s">
        <v>137</v>
      </c>
      <c r="H11" s="86" t="s">
        <v>421</v>
      </c>
      <c r="I11" s="84">
        <v>44614</v>
      </c>
      <c r="J11" s="85" t="s">
        <v>35</v>
      </c>
    </row>
    <row r="12" spans="1:10" ht="12.75">
      <c r="A12" s="31" t="s">
        <v>26</v>
      </c>
      <c r="B12" s="21" t="s">
        <v>437</v>
      </c>
      <c r="C12" s="21" t="s">
        <v>15</v>
      </c>
      <c r="D12" s="32">
        <v>37000000</v>
      </c>
      <c r="E12" s="32">
        <v>142</v>
      </c>
      <c r="F12" s="32">
        <v>156000</v>
      </c>
      <c r="G12" s="21" t="s">
        <v>27</v>
      </c>
      <c r="H12" s="21" t="s">
        <v>18</v>
      </c>
      <c r="I12" s="33">
        <v>44627</v>
      </c>
      <c r="J12" s="34" t="s">
        <v>16</v>
      </c>
    </row>
    <row r="13" spans="1:10" ht="12.75">
      <c r="A13" s="82" t="s">
        <v>26</v>
      </c>
      <c r="B13" s="86" t="s">
        <v>452</v>
      </c>
      <c r="C13" s="86" t="s">
        <v>15</v>
      </c>
      <c r="D13" s="83">
        <v>2200000</v>
      </c>
      <c r="E13" s="83">
        <v>36</v>
      </c>
      <c r="F13" s="83"/>
      <c r="G13" s="86" t="s">
        <v>69</v>
      </c>
      <c r="H13" s="86" t="s">
        <v>24</v>
      </c>
      <c r="I13" s="84">
        <v>44642</v>
      </c>
      <c r="J13" s="85" t="s">
        <v>55</v>
      </c>
    </row>
    <row r="14" spans="1:10" ht="12.75">
      <c r="A14" s="82" t="s">
        <v>10</v>
      </c>
      <c r="B14" s="86" t="s">
        <v>399</v>
      </c>
      <c r="C14" s="86" t="s">
        <v>15</v>
      </c>
      <c r="D14" s="83">
        <v>30000000</v>
      </c>
      <c r="E14" s="83">
        <v>220</v>
      </c>
      <c r="F14" s="83">
        <v>300000</v>
      </c>
      <c r="G14" s="86" t="s">
        <v>27</v>
      </c>
      <c r="H14" s="86" t="s">
        <v>18</v>
      </c>
      <c r="I14" s="84">
        <v>44642</v>
      </c>
      <c r="J14" s="85" t="s">
        <v>48</v>
      </c>
    </row>
    <row r="15" spans="1:10" ht="12.75">
      <c r="A15" s="82" t="s">
        <v>400</v>
      </c>
      <c r="B15" s="86" t="s">
        <v>401</v>
      </c>
      <c r="C15" s="86" t="s">
        <v>15</v>
      </c>
      <c r="D15" s="83">
        <v>13000000</v>
      </c>
      <c r="E15" s="83">
        <v>32</v>
      </c>
      <c r="F15" s="83">
        <v>33000</v>
      </c>
      <c r="G15" s="86" t="s">
        <v>137</v>
      </c>
      <c r="H15" s="86" t="s">
        <v>18</v>
      </c>
      <c r="I15" s="84">
        <v>44642</v>
      </c>
      <c r="J15" s="85" t="s">
        <v>51</v>
      </c>
    </row>
    <row r="16" spans="1:10" ht="12.75">
      <c r="A16" s="112" t="s">
        <v>14</v>
      </c>
      <c r="B16" s="112" t="s">
        <v>177</v>
      </c>
      <c r="C16" s="112" t="s">
        <v>15</v>
      </c>
      <c r="D16" s="113">
        <v>4000000</v>
      </c>
      <c r="E16" s="113">
        <v>21</v>
      </c>
      <c r="F16" s="113">
        <v>138000</v>
      </c>
      <c r="G16" s="112" t="s">
        <v>137</v>
      </c>
      <c r="H16" s="112" t="s">
        <v>18</v>
      </c>
      <c r="I16" s="114">
        <v>44642</v>
      </c>
      <c r="J16" s="112" t="s">
        <v>55</v>
      </c>
    </row>
    <row r="17" spans="1:10" ht="12.75">
      <c r="A17" s="24" t="s">
        <v>10</v>
      </c>
      <c r="B17" s="4" t="s">
        <v>403</v>
      </c>
      <c r="C17" s="4" t="s">
        <v>15</v>
      </c>
      <c r="D17" s="5">
        <v>2600000</v>
      </c>
      <c r="E17" s="4">
        <v>40</v>
      </c>
      <c r="F17" s="4"/>
      <c r="G17" s="4" t="s">
        <v>27</v>
      </c>
      <c r="H17" s="4" t="s">
        <v>110</v>
      </c>
      <c r="I17" s="6">
        <v>44664</v>
      </c>
      <c r="J17" s="25" t="s">
        <v>55</v>
      </c>
    </row>
    <row r="18" spans="1:10" ht="12.75" customHeight="1">
      <c r="A18" s="82" t="s">
        <v>11</v>
      </c>
      <c r="B18" s="86" t="s">
        <v>405</v>
      </c>
      <c r="C18" s="86" t="s">
        <v>15</v>
      </c>
      <c r="D18" s="83">
        <v>38000000</v>
      </c>
      <c r="E18" s="83">
        <v>300</v>
      </c>
      <c r="F18" s="83">
        <v>100000</v>
      </c>
      <c r="G18" s="86" t="s">
        <v>62</v>
      </c>
      <c r="H18" s="86" t="s">
        <v>18</v>
      </c>
      <c r="I18" s="84">
        <v>44703</v>
      </c>
      <c r="J18" s="85" t="s">
        <v>55</v>
      </c>
    </row>
    <row r="19" spans="1:10" ht="12.75">
      <c r="A19" s="82" t="s">
        <v>8</v>
      </c>
      <c r="B19" s="86" t="s">
        <v>444</v>
      </c>
      <c r="C19" s="86" t="s">
        <v>15</v>
      </c>
      <c r="D19" s="83">
        <v>45343000</v>
      </c>
      <c r="E19" s="83">
        <v>12</v>
      </c>
      <c r="F19" s="83">
        <v>251000</v>
      </c>
      <c r="G19" s="86" t="s">
        <v>69</v>
      </c>
      <c r="H19" s="86" t="s">
        <v>24</v>
      </c>
      <c r="I19" s="84">
        <v>44713</v>
      </c>
      <c r="J19" s="85" t="s">
        <v>55</v>
      </c>
    </row>
    <row r="20" spans="1:10" ht="12" customHeight="1">
      <c r="A20" s="82" t="s">
        <v>10</v>
      </c>
      <c r="B20" s="86" t="s">
        <v>406</v>
      </c>
      <c r="C20" s="86" t="s">
        <v>15</v>
      </c>
      <c r="D20" s="83">
        <v>150000000</v>
      </c>
      <c r="E20" s="83">
        <v>600</v>
      </c>
      <c r="F20" s="83"/>
      <c r="G20" s="86" t="s">
        <v>130</v>
      </c>
      <c r="H20" s="86" t="s">
        <v>18</v>
      </c>
      <c r="I20" s="84">
        <v>44734</v>
      </c>
      <c r="J20" s="85" t="s">
        <v>55</v>
      </c>
    </row>
    <row r="21" spans="1:10" ht="12.75">
      <c r="A21" s="82" t="s">
        <v>10</v>
      </c>
      <c r="B21" s="86" t="s">
        <v>447</v>
      </c>
      <c r="C21" s="86" t="s">
        <v>15</v>
      </c>
      <c r="D21" s="83">
        <v>15750000</v>
      </c>
      <c r="E21" s="83">
        <v>45</v>
      </c>
      <c r="F21" s="83"/>
      <c r="G21" s="86" t="s">
        <v>137</v>
      </c>
      <c r="H21" s="86" t="s">
        <v>18</v>
      </c>
      <c r="I21" s="84">
        <v>44713</v>
      </c>
      <c r="J21" s="85" t="s">
        <v>55</v>
      </c>
    </row>
    <row r="22" spans="1:10" ht="12.75">
      <c r="A22" s="82" t="s">
        <v>10</v>
      </c>
      <c r="B22" s="86" t="s">
        <v>448</v>
      </c>
      <c r="C22" s="86" t="s">
        <v>15</v>
      </c>
      <c r="D22" s="83">
        <v>2680000</v>
      </c>
      <c r="E22" s="83">
        <v>332</v>
      </c>
      <c r="F22" s="83"/>
      <c r="G22" s="86" t="s">
        <v>54</v>
      </c>
      <c r="H22" s="86" t="s">
        <v>46</v>
      </c>
      <c r="I22" s="84">
        <v>44713</v>
      </c>
      <c r="J22" s="85" t="s">
        <v>55</v>
      </c>
    </row>
    <row r="23" spans="1:10" ht="25.5" customHeight="1">
      <c r="A23" s="82" t="s">
        <v>26</v>
      </c>
      <c r="B23" s="86" t="s">
        <v>436</v>
      </c>
      <c r="C23" s="86" t="s">
        <v>15</v>
      </c>
      <c r="D23" s="83">
        <v>23000000</v>
      </c>
      <c r="E23" s="83">
        <v>82</v>
      </c>
      <c r="F23" s="83"/>
      <c r="G23" s="86" t="s">
        <v>69</v>
      </c>
      <c r="H23" s="86" t="s">
        <v>435</v>
      </c>
      <c r="I23" s="84">
        <v>44760</v>
      </c>
      <c r="J23" s="85" t="s">
        <v>55</v>
      </c>
    </row>
    <row r="24" spans="1:10" ht="13.5" customHeight="1">
      <c r="A24" s="82" t="s">
        <v>7</v>
      </c>
      <c r="B24" s="86" t="s">
        <v>529</v>
      </c>
      <c r="C24" s="86" t="s">
        <v>15</v>
      </c>
      <c r="D24" s="83">
        <v>11500000</v>
      </c>
      <c r="E24" s="83">
        <v>50</v>
      </c>
      <c r="F24" s="83">
        <v>60000</v>
      </c>
      <c r="G24" s="86" t="s">
        <v>137</v>
      </c>
      <c r="H24" s="86" t="s">
        <v>111</v>
      </c>
      <c r="I24" s="84">
        <v>44795</v>
      </c>
      <c r="J24" s="85" t="s">
        <v>407</v>
      </c>
    </row>
    <row r="25" spans="1:10" ht="12.75">
      <c r="A25" s="82" t="s">
        <v>400</v>
      </c>
      <c r="B25" s="86" t="s">
        <v>409</v>
      </c>
      <c r="C25" s="86" t="s">
        <v>15</v>
      </c>
      <c r="D25" s="83">
        <v>30000000</v>
      </c>
      <c r="E25" s="83">
        <v>215</v>
      </c>
      <c r="F25" s="83">
        <v>170000</v>
      </c>
      <c r="G25" s="86" t="s">
        <v>137</v>
      </c>
      <c r="H25" s="86" t="s">
        <v>18</v>
      </c>
      <c r="I25" s="84">
        <v>44795</v>
      </c>
      <c r="J25" s="85" t="s">
        <v>55</v>
      </c>
    </row>
    <row r="26" spans="1:10" ht="12.75">
      <c r="A26" s="82" t="s">
        <v>12</v>
      </c>
      <c r="B26" s="86" t="s">
        <v>410</v>
      </c>
      <c r="C26" s="86" t="s">
        <v>15</v>
      </c>
      <c r="D26" s="83">
        <v>16000000</v>
      </c>
      <c r="E26" s="83">
        <v>80</v>
      </c>
      <c r="F26" s="83"/>
      <c r="G26" s="86" t="s">
        <v>88</v>
      </c>
      <c r="H26" s="86" t="s">
        <v>106</v>
      </c>
      <c r="I26" s="84">
        <v>44795</v>
      </c>
      <c r="J26" s="85" t="s">
        <v>55</v>
      </c>
    </row>
    <row r="27" spans="1:10" ht="14.25" customHeight="1">
      <c r="A27" s="82" t="s">
        <v>12</v>
      </c>
      <c r="B27" s="86" t="s">
        <v>412</v>
      </c>
      <c r="C27" s="86" t="s">
        <v>15</v>
      </c>
      <c r="D27" s="83">
        <v>23000000</v>
      </c>
      <c r="E27" s="83">
        <v>155</v>
      </c>
      <c r="F27" s="83">
        <v>100000</v>
      </c>
      <c r="G27" s="86" t="s">
        <v>62</v>
      </c>
      <c r="H27" s="86" t="s">
        <v>18</v>
      </c>
      <c r="I27" s="84">
        <v>44818</v>
      </c>
      <c r="J27" s="85" t="s">
        <v>53</v>
      </c>
    </row>
    <row r="28" spans="1:10" ht="12.75">
      <c r="A28" s="82" t="s">
        <v>26</v>
      </c>
      <c r="B28" s="86" t="s">
        <v>432</v>
      </c>
      <c r="C28" s="86" t="s">
        <v>15</v>
      </c>
      <c r="D28" s="83">
        <v>20000000</v>
      </c>
      <c r="E28" s="83">
        <v>0</v>
      </c>
      <c r="F28" s="83"/>
      <c r="G28" s="86" t="s">
        <v>27</v>
      </c>
      <c r="H28" s="86" t="s">
        <v>18</v>
      </c>
      <c r="I28" s="84">
        <v>44824</v>
      </c>
      <c r="J28" s="85" t="s">
        <v>38</v>
      </c>
    </row>
    <row r="29" spans="1:10" ht="12.75">
      <c r="A29" s="82" t="s">
        <v>10</v>
      </c>
      <c r="B29" s="86" t="s">
        <v>432</v>
      </c>
      <c r="C29" s="86" t="s">
        <v>15</v>
      </c>
      <c r="D29" s="83">
        <v>42600000</v>
      </c>
      <c r="E29" s="83">
        <v>0</v>
      </c>
      <c r="F29" s="83"/>
      <c r="G29" s="86" t="s">
        <v>27</v>
      </c>
      <c r="H29" s="86" t="s">
        <v>18</v>
      </c>
      <c r="I29" s="84">
        <v>44824</v>
      </c>
      <c r="J29" s="85" t="s">
        <v>38</v>
      </c>
    </row>
    <row r="30" spans="1:10" ht="12.75">
      <c r="A30" s="82" t="s">
        <v>26</v>
      </c>
      <c r="B30" s="86" t="s">
        <v>411</v>
      </c>
      <c r="C30" s="86" t="s">
        <v>15</v>
      </c>
      <c r="D30" s="83">
        <v>10800000</v>
      </c>
      <c r="E30" s="83">
        <v>40</v>
      </c>
      <c r="F30" s="83">
        <v>137340</v>
      </c>
      <c r="G30" s="86" t="s">
        <v>137</v>
      </c>
      <c r="H30" s="86" t="s">
        <v>18</v>
      </c>
      <c r="I30" s="84">
        <v>44826</v>
      </c>
      <c r="J30" s="85" t="s">
        <v>55</v>
      </c>
    </row>
    <row r="31" spans="1:10" ht="12.75">
      <c r="A31" s="82" t="s">
        <v>10</v>
      </c>
      <c r="B31" s="86" t="s">
        <v>413</v>
      </c>
      <c r="C31" s="86" t="s">
        <v>15</v>
      </c>
      <c r="D31" s="83">
        <v>10000000</v>
      </c>
      <c r="E31" s="83">
        <v>10</v>
      </c>
      <c r="F31" s="83"/>
      <c r="G31" s="86" t="s">
        <v>137</v>
      </c>
      <c r="H31" s="86" t="s">
        <v>418</v>
      </c>
      <c r="I31" s="84">
        <v>44826</v>
      </c>
      <c r="J31" s="85" t="s">
        <v>67</v>
      </c>
    </row>
    <row r="32" spans="1:10" ht="12.75">
      <c r="A32" s="82" t="s">
        <v>26</v>
      </c>
      <c r="B32" s="86" t="s">
        <v>417</v>
      </c>
      <c r="C32" s="86" t="s">
        <v>15</v>
      </c>
      <c r="D32" s="83">
        <v>5000000</v>
      </c>
      <c r="E32" s="83">
        <v>50</v>
      </c>
      <c r="F32" s="83">
        <v>61875</v>
      </c>
      <c r="G32" s="86" t="s">
        <v>64</v>
      </c>
      <c r="H32" s="86" t="s">
        <v>18</v>
      </c>
      <c r="I32" s="84">
        <v>44833</v>
      </c>
      <c r="J32" s="85" t="s">
        <v>55</v>
      </c>
    </row>
    <row r="33" spans="1:10" ht="12.75">
      <c r="A33" s="82" t="s">
        <v>10</v>
      </c>
      <c r="B33" s="86" t="s">
        <v>416</v>
      </c>
      <c r="C33" s="86" t="s">
        <v>15</v>
      </c>
      <c r="D33" s="83"/>
      <c r="E33" s="83">
        <v>10</v>
      </c>
      <c r="F33" s="83"/>
      <c r="G33" s="86" t="s">
        <v>27</v>
      </c>
      <c r="H33" s="86" t="s">
        <v>76</v>
      </c>
      <c r="I33" s="84">
        <v>44846</v>
      </c>
      <c r="J33" s="85" t="s">
        <v>55</v>
      </c>
    </row>
    <row r="34" spans="1:10" ht="15" customHeight="1">
      <c r="A34" s="82" t="s">
        <v>26</v>
      </c>
      <c r="B34" s="86" t="s">
        <v>49</v>
      </c>
      <c r="C34" s="86" t="s">
        <v>15</v>
      </c>
      <c r="D34" s="83">
        <v>4500000</v>
      </c>
      <c r="E34" s="83">
        <v>88</v>
      </c>
      <c r="F34" s="83">
        <v>51248</v>
      </c>
      <c r="G34" s="86" t="s">
        <v>27</v>
      </c>
      <c r="H34" s="86" t="s">
        <v>18</v>
      </c>
      <c r="I34" s="84">
        <v>44856</v>
      </c>
      <c r="J34" s="85" t="s">
        <v>31</v>
      </c>
    </row>
    <row r="35" spans="1:10" ht="16.5" customHeight="1">
      <c r="A35" s="82" t="s">
        <v>9</v>
      </c>
      <c r="B35" s="86" t="s">
        <v>415</v>
      </c>
      <c r="C35" s="86" t="s">
        <v>15</v>
      </c>
      <c r="D35" s="83">
        <v>9000000</v>
      </c>
      <c r="E35" s="83">
        <v>45</v>
      </c>
      <c r="F35" s="83"/>
      <c r="G35" s="86" t="s">
        <v>130</v>
      </c>
      <c r="H35" s="86" t="s">
        <v>18</v>
      </c>
      <c r="I35" s="84">
        <v>44856</v>
      </c>
      <c r="J35" s="85" t="s">
        <v>36</v>
      </c>
    </row>
    <row r="36" spans="1:10" ht="25.5">
      <c r="A36" s="82" t="s">
        <v>8</v>
      </c>
      <c r="B36" s="86" t="s">
        <v>446</v>
      </c>
      <c r="C36" s="86" t="s">
        <v>15</v>
      </c>
      <c r="D36" s="83">
        <v>18000000</v>
      </c>
      <c r="E36" s="83">
        <v>37</v>
      </c>
      <c r="F36" s="83"/>
      <c r="G36" s="86" t="s">
        <v>27</v>
      </c>
      <c r="H36" s="86" t="s">
        <v>18</v>
      </c>
      <c r="I36" s="84">
        <v>44866</v>
      </c>
      <c r="J36" s="85" t="s">
        <v>55</v>
      </c>
    </row>
    <row r="37" spans="1:10" ht="12.75">
      <c r="A37" s="82" t="s">
        <v>26</v>
      </c>
      <c r="B37" s="86" t="s">
        <v>424</v>
      </c>
      <c r="C37" s="86" t="s">
        <v>15</v>
      </c>
      <c r="D37" s="83">
        <v>62000000</v>
      </c>
      <c r="E37" s="83">
        <v>125</v>
      </c>
      <c r="F37" s="83"/>
      <c r="G37" s="86" t="s">
        <v>112</v>
      </c>
      <c r="H37" s="86" t="s">
        <v>24</v>
      </c>
      <c r="I37" s="84">
        <v>44875</v>
      </c>
      <c r="J37" s="85" t="s">
        <v>55</v>
      </c>
    </row>
    <row r="38" spans="1:10" ht="12.75">
      <c r="A38" s="82" t="s">
        <v>10</v>
      </c>
      <c r="B38" s="86" t="s">
        <v>422</v>
      </c>
      <c r="C38" s="86" t="s">
        <v>15</v>
      </c>
      <c r="D38" s="83">
        <v>5000000</v>
      </c>
      <c r="E38" s="83">
        <v>150</v>
      </c>
      <c r="F38" s="83"/>
      <c r="G38" s="86" t="s">
        <v>64</v>
      </c>
      <c r="H38" s="86" t="s">
        <v>18</v>
      </c>
      <c r="I38" s="84">
        <v>44887</v>
      </c>
      <c r="J38" s="85" t="s">
        <v>55</v>
      </c>
    </row>
    <row r="39" spans="1:10" ht="12.75">
      <c r="A39" s="82" t="s">
        <v>12</v>
      </c>
      <c r="B39" s="86" t="s">
        <v>423</v>
      </c>
      <c r="C39" s="86" t="s">
        <v>15</v>
      </c>
      <c r="D39" s="83">
        <v>26000000</v>
      </c>
      <c r="E39" s="83">
        <v>88</v>
      </c>
      <c r="F39" s="83"/>
      <c r="G39" s="86" t="s">
        <v>27</v>
      </c>
      <c r="H39" s="86" t="s">
        <v>18</v>
      </c>
      <c r="I39" s="84">
        <v>44887</v>
      </c>
      <c r="J39" s="85" t="s">
        <v>55</v>
      </c>
    </row>
    <row r="40" spans="1:10" ht="12.75">
      <c r="A40" s="82" t="s">
        <v>8</v>
      </c>
      <c r="B40" s="86" t="s">
        <v>432</v>
      </c>
      <c r="C40" s="86" t="s">
        <v>15</v>
      </c>
      <c r="D40" s="83">
        <v>5618000</v>
      </c>
      <c r="E40" s="83">
        <v>0</v>
      </c>
      <c r="F40" s="83"/>
      <c r="G40" s="86" t="s">
        <v>27</v>
      </c>
      <c r="H40" s="86" t="s">
        <v>18</v>
      </c>
      <c r="I40" s="84">
        <v>44926</v>
      </c>
      <c r="J40" s="85" t="s">
        <v>38</v>
      </c>
    </row>
    <row r="41" spans="1:10" ht="12.75">
      <c r="A41" s="82" t="s">
        <v>26</v>
      </c>
      <c r="B41" s="86" t="s">
        <v>434</v>
      </c>
      <c r="C41" s="86" t="s">
        <v>15</v>
      </c>
      <c r="D41" s="83">
        <v>18000000</v>
      </c>
      <c r="E41" s="83">
        <v>4</v>
      </c>
      <c r="F41" s="83"/>
      <c r="G41" s="86" t="s">
        <v>92</v>
      </c>
      <c r="H41" s="86" t="s">
        <v>66</v>
      </c>
      <c r="I41" s="84">
        <v>44910</v>
      </c>
      <c r="J41" s="85" t="s">
        <v>55</v>
      </c>
    </row>
    <row r="42" spans="1:10" ht="12.75">
      <c r="A42" s="82" t="s">
        <v>11</v>
      </c>
      <c r="B42" s="86" t="s">
        <v>426</v>
      </c>
      <c r="C42" s="86" t="s">
        <v>15</v>
      </c>
      <c r="D42" s="83">
        <v>8000000</v>
      </c>
      <c r="E42" s="83">
        <v>36</v>
      </c>
      <c r="F42" s="83">
        <v>157016</v>
      </c>
      <c r="G42" s="86" t="s">
        <v>112</v>
      </c>
      <c r="H42" s="86" t="s">
        <v>24</v>
      </c>
      <c r="I42" s="84">
        <v>44917</v>
      </c>
      <c r="J42" s="85" t="s">
        <v>55</v>
      </c>
    </row>
    <row r="43" spans="1:10" ht="25.5">
      <c r="A43" s="87" t="s">
        <v>79</v>
      </c>
      <c r="B43" s="95">
        <f>COUNTIF(B5:B42,"*")</f>
        <v>38</v>
      </c>
      <c r="C43" s="95"/>
      <c r="D43" s="96">
        <f>SUM(D5:D42)</f>
        <v>1119491000</v>
      </c>
      <c r="E43" s="89">
        <f>SUM(E5:E42)</f>
        <v>3743</v>
      </c>
      <c r="F43" s="89">
        <f>SUM(F5:F42)</f>
        <v>3154139</v>
      </c>
      <c r="G43" s="87"/>
      <c r="H43" s="87"/>
      <c r="I43" s="90" t="s">
        <v>82</v>
      </c>
      <c r="J43" s="95">
        <f>B43-(COUNTIF(J5:J42,"No"))</f>
        <v>14</v>
      </c>
    </row>
    <row r="44" spans="1:10" ht="12.75">
      <c r="A44" s="22" t="s">
        <v>6</v>
      </c>
      <c r="B44" s="19" t="s">
        <v>0</v>
      </c>
      <c r="C44" s="19" t="s">
        <v>1</v>
      </c>
      <c r="D44" s="19" t="s">
        <v>2</v>
      </c>
      <c r="E44" s="19" t="s">
        <v>3</v>
      </c>
      <c r="F44" s="19" t="s">
        <v>60</v>
      </c>
      <c r="G44" s="19" t="s">
        <v>17</v>
      </c>
      <c r="H44" s="19" t="s">
        <v>140</v>
      </c>
      <c r="I44" s="20" t="s">
        <v>4</v>
      </c>
      <c r="J44" s="23" t="s">
        <v>5</v>
      </c>
    </row>
    <row r="45" spans="1:10" ht="12.75" customHeight="1">
      <c r="A45" s="82" t="s">
        <v>9</v>
      </c>
      <c r="B45" s="86" t="s">
        <v>42</v>
      </c>
      <c r="C45" s="111" t="s">
        <v>57</v>
      </c>
      <c r="D45" s="83">
        <v>19700000</v>
      </c>
      <c r="E45" s="83"/>
      <c r="F45" s="83"/>
      <c r="G45" s="86" t="s">
        <v>137</v>
      </c>
      <c r="H45" s="86" t="s">
        <v>18</v>
      </c>
      <c r="I45" s="84">
        <v>44593</v>
      </c>
      <c r="J45" s="85" t="s">
        <v>393</v>
      </c>
    </row>
    <row r="46" spans="1:10" ht="12.75" customHeight="1">
      <c r="A46" s="82" t="s">
        <v>10</v>
      </c>
      <c r="B46" s="86" t="s">
        <v>394</v>
      </c>
      <c r="C46" s="86" t="s">
        <v>57</v>
      </c>
      <c r="D46" s="83"/>
      <c r="E46" s="83">
        <v>30</v>
      </c>
      <c r="F46" s="83"/>
      <c r="G46" s="86" t="s">
        <v>130</v>
      </c>
      <c r="H46" s="86" t="s">
        <v>18</v>
      </c>
      <c r="I46" s="84">
        <v>44614</v>
      </c>
      <c r="J46" s="85" t="s">
        <v>55</v>
      </c>
    </row>
    <row r="47" spans="1:10" ht="12.75">
      <c r="A47" s="82" t="s">
        <v>10</v>
      </c>
      <c r="B47" s="86" t="s">
        <v>395</v>
      </c>
      <c r="C47" s="4" t="s">
        <v>57</v>
      </c>
      <c r="D47" s="83">
        <v>51000000</v>
      </c>
      <c r="E47" s="83">
        <v>185</v>
      </c>
      <c r="F47" s="83">
        <v>136000</v>
      </c>
      <c r="G47" s="86" t="s">
        <v>130</v>
      </c>
      <c r="H47" s="86" t="s">
        <v>18</v>
      </c>
      <c r="I47" s="84">
        <v>44615</v>
      </c>
      <c r="J47" s="85" t="s">
        <v>55</v>
      </c>
    </row>
    <row r="48" spans="1:10" ht="12.75">
      <c r="A48" s="82" t="s">
        <v>26</v>
      </c>
      <c r="B48" s="86" t="s">
        <v>56</v>
      </c>
      <c r="C48" s="4" t="s">
        <v>57</v>
      </c>
      <c r="D48" s="83">
        <v>200000000</v>
      </c>
      <c r="E48" s="83">
        <v>200</v>
      </c>
      <c r="F48" s="83">
        <v>219000</v>
      </c>
      <c r="G48" s="86" t="s">
        <v>27</v>
      </c>
      <c r="H48" s="86" t="s">
        <v>18</v>
      </c>
      <c r="I48" s="84">
        <v>44642</v>
      </c>
      <c r="J48" s="85" t="s">
        <v>396</v>
      </c>
    </row>
    <row r="49" spans="1:10" ht="12.75">
      <c r="A49" s="82" t="s">
        <v>26</v>
      </c>
      <c r="B49" s="86" t="s">
        <v>397</v>
      </c>
      <c r="C49" s="86" t="s">
        <v>57</v>
      </c>
      <c r="D49" s="83">
        <v>37000000</v>
      </c>
      <c r="E49" s="83">
        <v>203</v>
      </c>
      <c r="F49" s="83"/>
      <c r="G49" s="86" t="s">
        <v>92</v>
      </c>
      <c r="H49" s="86" t="s">
        <v>28</v>
      </c>
      <c r="I49" s="84">
        <v>44642</v>
      </c>
      <c r="J49" s="85" t="s">
        <v>55</v>
      </c>
    </row>
    <row r="50" spans="1:10" ht="12.75">
      <c r="A50" s="82" t="s">
        <v>398</v>
      </c>
      <c r="B50" s="86" t="s">
        <v>429</v>
      </c>
      <c r="C50" s="4" t="s">
        <v>57</v>
      </c>
      <c r="D50" s="83">
        <v>3825000</v>
      </c>
      <c r="E50" s="83">
        <v>10</v>
      </c>
      <c r="F50" s="83">
        <v>10000</v>
      </c>
      <c r="G50" s="86" t="s">
        <v>64</v>
      </c>
      <c r="H50" s="86" t="s">
        <v>18</v>
      </c>
      <c r="I50" s="84">
        <v>44642</v>
      </c>
      <c r="J50" s="85" t="s">
        <v>55</v>
      </c>
    </row>
    <row r="51" spans="1:10" ht="12.75">
      <c r="A51" s="82" t="s">
        <v>10</v>
      </c>
      <c r="B51" s="86" t="s">
        <v>402</v>
      </c>
      <c r="C51" s="86" t="s">
        <v>57</v>
      </c>
      <c r="D51" s="83">
        <v>34500000</v>
      </c>
      <c r="E51" s="83">
        <v>121</v>
      </c>
      <c r="F51" s="83"/>
      <c r="G51" s="86" t="s">
        <v>27</v>
      </c>
      <c r="H51" s="86" t="s">
        <v>18</v>
      </c>
      <c r="I51" s="84">
        <v>44673</v>
      </c>
      <c r="J51" s="85" t="s">
        <v>38</v>
      </c>
    </row>
    <row r="52" spans="1:10" ht="12.75">
      <c r="A52" s="82" t="s">
        <v>398</v>
      </c>
      <c r="B52" s="86" t="s">
        <v>152</v>
      </c>
      <c r="C52" s="86" t="s">
        <v>57</v>
      </c>
      <c r="D52" s="83">
        <v>6000000</v>
      </c>
      <c r="E52" s="83">
        <v>80</v>
      </c>
      <c r="F52" s="83"/>
      <c r="G52" s="86" t="s">
        <v>404</v>
      </c>
      <c r="H52" s="86" t="s">
        <v>18</v>
      </c>
      <c r="I52" s="84">
        <v>44673</v>
      </c>
      <c r="J52" s="85" t="s">
        <v>55</v>
      </c>
    </row>
    <row r="53" spans="1:10" ht="12.75">
      <c r="A53" s="82" t="s">
        <v>11</v>
      </c>
      <c r="B53" s="86" t="s">
        <v>430</v>
      </c>
      <c r="C53" s="86" t="s">
        <v>57</v>
      </c>
      <c r="D53" s="83">
        <v>65500000</v>
      </c>
      <c r="E53" s="83">
        <v>65</v>
      </c>
      <c r="F53" s="83"/>
      <c r="G53" s="86" t="s">
        <v>62</v>
      </c>
      <c r="H53" s="86" t="s">
        <v>18</v>
      </c>
      <c r="I53" s="84">
        <v>44673</v>
      </c>
      <c r="J53" s="85" t="s">
        <v>396</v>
      </c>
    </row>
    <row r="54" spans="1:10" ht="12.75">
      <c r="A54" s="82" t="s">
        <v>11</v>
      </c>
      <c r="B54" s="86" t="s">
        <v>431</v>
      </c>
      <c r="C54" s="86" t="s">
        <v>57</v>
      </c>
      <c r="D54" s="83">
        <v>2000000</v>
      </c>
      <c r="E54" s="83">
        <v>33</v>
      </c>
      <c r="F54" s="83"/>
      <c r="G54" s="86" t="s">
        <v>137</v>
      </c>
      <c r="H54" s="86" t="s">
        <v>50</v>
      </c>
      <c r="I54" s="84">
        <v>44703</v>
      </c>
      <c r="J54" s="85" t="s">
        <v>55</v>
      </c>
    </row>
    <row r="55" spans="1:10" ht="12.75">
      <c r="A55" s="82" t="s">
        <v>10</v>
      </c>
      <c r="B55" s="86" t="s">
        <v>408</v>
      </c>
      <c r="C55" s="86" t="s">
        <v>57</v>
      </c>
      <c r="D55" s="83">
        <v>13000000</v>
      </c>
      <c r="E55" s="83"/>
      <c r="F55" s="83"/>
      <c r="G55" s="86" t="s">
        <v>137</v>
      </c>
      <c r="H55" s="86" t="s">
        <v>18</v>
      </c>
      <c r="I55" s="84">
        <v>44795</v>
      </c>
      <c r="J55" s="85" t="s">
        <v>55</v>
      </c>
    </row>
    <row r="56" spans="1:11" ht="12.75">
      <c r="A56" s="31" t="s">
        <v>398</v>
      </c>
      <c r="B56" s="21" t="s">
        <v>445</v>
      </c>
      <c r="C56" s="21" t="s">
        <v>57</v>
      </c>
      <c r="D56" s="32">
        <v>200000000</v>
      </c>
      <c r="E56" s="32">
        <v>350</v>
      </c>
      <c r="F56" s="32">
        <v>147000</v>
      </c>
      <c r="G56" s="21" t="s">
        <v>27</v>
      </c>
      <c r="H56" s="21" t="s">
        <v>18</v>
      </c>
      <c r="I56" s="33">
        <v>44795</v>
      </c>
      <c r="J56" s="34" t="s">
        <v>396</v>
      </c>
      <c r="K56" s="12"/>
    </row>
    <row r="57" spans="1:10" ht="12.75">
      <c r="A57" s="31" t="s">
        <v>10</v>
      </c>
      <c r="B57" s="21" t="s">
        <v>530</v>
      </c>
      <c r="C57" s="21" t="s">
        <v>57</v>
      </c>
      <c r="D57" s="32">
        <v>5000000</v>
      </c>
      <c r="E57" s="32"/>
      <c r="F57" s="32"/>
      <c r="G57" s="21" t="s">
        <v>64</v>
      </c>
      <c r="H57" s="21" t="s">
        <v>18</v>
      </c>
      <c r="I57" s="33">
        <v>44795</v>
      </c>
      <c r="J57" s="34" t="s">
        <v>55</v>
      </c>
    </row>
    <row r="58" spans="1:10" ht="15" customHeight="1">
      <c r="A58" s="82" t="s">
        <v>9</v>
      </c>
      <c r="B58" s="86" t="s">
        <v>277</v>
      </c>
      <c r="C58" s="86" t="s">
        <v>57</v>
      </c>
      <c r="D58" s="83">
        <v>18000000</v>
      </c>
      <c r="E58" s="83">
        <v>50</v>
      </c>
      <c r="F58" s="83">
        <v>100000</v>
      </c>
      <c r="G58" s="86" t="s">
        <v>64</v>
      </c>
      <c r="H58" s="86" t="s">
        <v>18</v>
      </c>
      <c r="I58" s="84">
        <v>44826</v>
      </c>
      <c r="J58" s="85" t="s">
        <v>55</v>
      </c>
    </row>
    <row r="59" spans="1:10" ht="12.75">
      <c r="A59" s="82" t="s">
        <v>26</v>
      </c>
      <c r="B59" s="86" t="s">
        <v>433</v>
      </c>
      <c r="C59" s="86" t="s">
        <v>57</v>
      </c>
      <c r="D59" s="83">
        <v>200000000</v>
      </c>
      <c r="E59" s="83">
        <v>470</v>
      </c>
      <c r="F59" s="83"/>
      <c r="G59" s="86" t="s">
        <v>112</v>
      </c>
      <c r="H59" s="86" t="s">
        <v>18</v>
      </c>
      <c r="I59" s="84">
        <v>44824</v>
      </c>
      <c r="J59" s="85" t="s">
        <v>38</v>
      </c>
    </row>
    <row r="60" spans="1:10" ht="12.75">
      <c r="A60" s="82" t="s">
        <v>26</v>
      </c>
      <c r="B60" s="86" t="s">
        <v>439</v>
      </c>
      <c r="C60" s="86" t="s">
        <v>57</v>
      </c>
      <c r="D60" s="83">
        <v>9000000</v>
      </c>
      <c r="E60" s="83">
        <v>78</v>
      </c>
      <c r="F60" s="83"/>
      <c r="G60" s="86" t="s">
        <v>27</v>
      </c>
      <c r="H60" s="86" t="s">
        <v>18</v>
      </c>
      <c r="I60" s="84">
        <v>44764</v>
      </c>
      <c r="J60" s="85" t="s">
        <v>36</v>
      </c>
    </row>
    <row r="61" spans="1:10" ht="12.75">
      <c r="A61" s="82" t="s">
        <v>10</v>
      </c>
      <c r="B61" s="86" t="s">
        <v>414</v>
      </c>
      <c r="C61" s="86" t="s">
        <v>57</v>
      </c>
      <c r="D61" s="83">
        <v>10000000</v>
      </c>
      <c r="E61" s="83" t="s">
        <v>449</v>
      </c>
      <c r="F61" s="83"/>
      <c r="G61" s="86" t="s">
        <v>64</v>
      </c>
      <c r="H61" s="86" t="s">
        <v>76</v>
      </c>
      <c r="I61" s="84">
        <v>44856</v>
      </c>
      <c r="J61" s="85" t="s">
        <v>21</v>
      </c>
    </row>
    <row r="62" spans="1:10" ht="12.75">
      <c r="A62" s="82" t="s">
        <v>26</v>
      </c>
      <c r="B62" s="86" t="s">
        <v>440</v>
      </c>
      <c r="C62" s="86" t="s">
        <v>57</v>
      </c>
      <c r="D62" s="83">
        <v>10000000</v>
      </c>
      <c r="E62" s="83">
        <v>1</v>
      </c>
      <c r="F62" s="83"/>
      <c r="G62" s="86" t="s">
        <v>137</v>
      </c>
      <c r="H62" s="86" t="s">
        <v>18</v>
      </c>
      <c r="I62" s="84">
        <v>44907</v>
      </c>
      <c r="J62" s="85" t="s">
        <v>396</v>
      </c>
    </row>
    <row r="63" spans="1:10" ht="12.75">
      <c r="A63" s="82" t="s">
        <v>26</v>
      </c>
      <c r="B63" s="86" t="s">
        <v>56</v>
      </c>
      <c r="C63" s="86" t="s">
        <v>57</v>
      </c>
      <c r="D63" s="83">
        <v>1700000000</v>
      </c>
      <c r="E63" s="83">
        <v>300</v>
      </c>
      <c r="F63" s="83">
        <v>1000000</v>
      </c>
      <c r="G63" s="86" t="s">
        <v>27</v>
      </c>
      <c r="H63" s="86" t="s">
        <v>18</v>
      </c>
      <c r="I63" s="84">
        <v>44853</v>
      </c>
      <c r="J63" s="85" t="s">
        <v>396</v>
      </c>
    </row>
    <row r="64" spans="1:10" ht="12.75">
      <c r="A64" s="82" t="s">
        <v>26</v>
      </c>
      <c r="B64" s="86" t="s">
        <v>438</v>
      </c>
      <c r="C64" s="86" t="s">
        <v>57</v>
      </c>
      <c r="D64" s="83">
        <v>13000000</v>
      </c>
      <c r="E64" s="83">
        <v>0</v>
      </c>
      <c r="F64" s="83"/>
      <c r="G64" s="86" t="s">
        <v>137</v>
      </c>
      <c r="H64" s="86" t="s">
        <v>18</v>
      </c>
      <c r="I64" s="84">
        <v>44764</v>
      </c>
      <c r="J64" s="85" t="s">
        <v>55</v>
      </c>
    </row>
    <row r="65" spans="1:10" ht="12.75">
      <c r="A65" s="82" t="s">
        <v>26</v>
      </c>
      <c r="B65" s="86" t="s">
        <v>441</v>
      </c>
      <c r="C65" s="86" t="s">
        <v>57</v>
      </c>
      <c r="D65" s="83">
        <v>10000000</v>
      </c>
      <c r="E65" s="83">
        <v>1</v>
      </c>
      <c r="F65" s="83"/>
      <c r="G65" s="86" t="s">
        <v>27</v>
      </c>
      <c r="H65" s="86" t="s">
        <v>18</v>
      </c>
      <c r="I65" s="84">
        <v>44907</v>
      </c>
      <c r="J65" s="85" t="s">
        <v>442</v>
      </c>
    </row>
    <row r="66" spans="1:10" ht="12.75" customHeight="1">
      <c r="A66" s="82" t="s">
        <v>26</v>
      </c>
      <c r="B66" s="86" t="s">
        <v>443</v>
      </c>
      <c r="C66" s="86" t="s">
        <v>57</v>
      </c>
      <c r="D66" s="83">
        <v>47000000</v>
      </c>
      <c r="E66" s="83">
        <v>0</v>
      </c>
      <c r="F66" s="83"/>
      <c r="G66" s="86" t="s">
        <v>137</v>
      </c>
      <c r="H66" s="86" t="s">
        <v>18</v>
      </c>
      <c r="I66" s="84">
        <v>44907</v>
      </c>
      <c r="J66" s="85" t="s">
        <v>36</v>
      </c>
    </row>
    <row r="67" spans="1:10" ht="12.75">
      <c r="A67" s="31" t="s">
        <v>10</v>
      </c>
      <c r="B67" s="21" t="s">
        <v>425</v>
      </c>
      <c r="C67" s="21" t="s">
        <v>57</v>
      </c>
      <c r="D67" s="32">
        <v>4750000</v>
      </c>
      <c r="E67" s="32">
        <v>156</v>
      </c>
      <c r="F67" s="32"/>
      <c r="G67" s="21" t="s">
        <v>137</v>
      </c>
      <c r="H67" s="21" t="s">
        <v>18</v>
      </c>
      <c r="I67" s="33">
        <v>44900</v>
      </c>
      <c r="J67" s="34" t="s">
        <v>55</v>
      </c>
    </row>
    <row r="68" spans="1:10" ht="12.75">
      <c r="A68" s="82" t="s">
        <v>9</v>
      </c>
      <c r="B68" s="82" t="s">
        <v>25</v>
      </c>
      <c r="C68" s="86" t="s">
        <v>57</v>
      </c>
      <c r="D68" s="83">
        <v>27400000</v>
      </c>
      <c r="E68" s="83">
        <v>75</v>
      </c>
      <c r="F68" s="83"/>
      <c r="G68" s="86" t="s">
        <v>137</v>
      </c>
      <c r="H68" s="86" t="s">
        <v>18</v>
      </c>
      <c r="I68" s="84">
        <v>44917</v>
      </c>
      <c r="J68" s="85" t="s">
        <v>55</v>
      </c>
    </row>
    <row r="69" spans="1:10" ht="12.75">
      <c r="A69" s="82" t="s">
        <v>10</v>
      </c>
      <c r="B69" s="86" t="s">
        <v>450</v>
      </c>
      <c r="C69" s="86" t="s">
        <v>57</v>
      </c>
      <c r="D69" s="83">
        <v>25000000</v>
      </c>
      <c r="E69" s="83">
        <v>0</v>
      </c>
      <c r="F69" s="83"/>
      <c r="G69" s="86" t="s">
        <v>64</v>
      </c>
      <c r="H69" s="86" t="s">
        <v>18</v>
      </c>
      <c r="I69" s="84">
        <v>44621</v>
      </c>
      <c r="J69" s="85" t="s">
        <v>55</v>
      </c>
    </row>
    <row r="70" spans="1:10" ht="12.75">
      <c r="A70" s="82" t="s">
        <v>10</v>
      </c>
      <c r="B70" s="86" t="s">
        <v>122</v>
      </c>
      <c r="C70" s="86" t="s">
        <v>57</v>
      </c>
      <c r="D70" s="83">
        <v>5000000</v>
      </c>
      <c r="E70" s="83">
        <v>187</v>
      </c>
      <c r="F70" s="83"/>
      <c r="G70" s="86" t="s">
        <v>69</v>
      </c>
      <c r="H70" s="86" t="s">
        <v>24</v>
      </c>
      <c r="I70" s="84">
        <v>44896</v>
      </c>
      <c r="J70" s="85" t="s">
        <v>51</v>
      </c>
    </row>
    <row r="71" spans="1:10" ht="12.75">
      <c r="A71" s="82" t="s">
        <v>10</v>
      </c>
      <c r="B71" s="86" t="s">
        <v>531</v>
      </c>
      <c r="C71" s="86" t="s">
        <v>57</v>
      </c>
      <c r="D71" s="83">
        <v>7500000</v>
      </c>
      <c r="E71" s="83"/>
      <c r="F71" s="83"/>
      <c r="G71" s="86" t="s">
        <v>88</v>
      </c>
      <c r="H71" s="86" t="s">
        <v>24</v>
      </c>
      <c r="I71" s="84">
        <v>44866</v>
      </c>
      <c r="J71" s="85" t="s">
        <v>55</v>
      </c>
    </row>
    <row r="72" spans="1:10" ht="12.75">
      <c r="A72" s="82" t="s">
        <v>12</v>
      </c>
      <c r="B72" s="86" t="s">
        <v>432</v>
      </c>
      <c r="C72" s="86" t="s">
        <v>57</v>
      </c>
      <c r="D72" s="83">
        <v>21000000</v>
      </c>
      <c r="E72" s="83">
        <v>0</v>
      </c>
      <c r="F72" s="83"/>
      <c r="G72" s="86" t="s">
        <v>27</v>
      </c>
      <c r="H72" s="86" t="s">
        <v>18</v>
      </c>
      <c r="I72" s="84">
        <v>44926</v>
      </c>
      <c r="J72" s="85" t="s">
        <v>38</v>
      </c>
    </row>
    <row r="73" spans="1:10" ht="12.75">
      <c r="A73" s="82" t="s">
        <v>12</v>
      </c>
      <c r="B73" s="86" t="s">
        <v>539</v>
      </c>
      <c r="C73" s="86" t="s">
        <v>57</v>
      </c>
      <c r="D73" s="83">
        <v>49650000</v>
      </c>
      <c r="E73" s="83">
        <v>58</v>
      </c>
      <c r="F73" s="83"/>
      <c r="G73" s="86" t="s">
        <v>27</v>
      </c>
      <c r="H73" s="86" t="s">
        <v>18</v>
      </c>
      <c r="I73" s="84">
        <v>44926</v>
      </c>
      <c r="J73" s="85" t="s">
        <v>451</v>
      </c>
    </row>
    <row r="74" spans="1:10" ht="25.5">
      <c r="A74" s="13" t="s">
        <v>80</v>
      </c>
      <c r="B74" s="26">
        <f>COUNTIF(B45:B73,"*")</f>
        <v>29</v>
      </c>
      <c r="C74" s="26"/>
      <c r="D74" s="27">
        <f>SUM(D45:D73)</f>
        <v>2794825000</v>
      </c>
      <c r="E74" s="28">
        <f>SUM(E45:E73)</f>
        <v>2653</v>
      </c>
      <c r="F74" s="100">
        <f>SUM(F45:F73)</f>
        <v>1612000</v>
      </c>
      <c r="G74" s="13"/>
      <c r="H74" s="13"/>
      <c r="I74" s="11" t="s">
        <v>83</v>
      </c>
      <c r="J74" s="26">
        <f>B74-(COUNTIF(J45:J73,"No"))</f>
        <v>15</v>
      </c>
    </row>
    <row r="75" spans="1:10" ht="12.75">
      <c r="A75" s="97"/>
      <c r="B75" s="97"/>
      <c r="C75" s="97"/>
      <c r="D75" s="97"/>
      <c r="E75" s="97"/>
      <c r="F75" s="97"/>
      <c r="G75" s="97"/>
      <c r="H75" s="97"/>
      <c r="I75" s="97"/>
      <c r="J75" s="97"/>
    </row>
    <row r="76" spans="1:2" ht="12.75">
      <c r="A76" s="35" t="s">
        <v>455</v>
      </c>
      <c r="B76" s="35"/>
    </row>
    <row r="77" spans="1:2" ht="12.75">
      <c r="A77" s="35" t="s">
        <v>456</v>
      </c>
      <c r="B77" s="35"/>
    </row>
    <row r="78" spans="1:2" ht="12.75">
      <c r="A78" s="35"/>
      <c r="B78" s="35"/>
    </row>
    <row r="79" spans="1:2" ht="12.75">
      <c r="A79" s="35"/>
      <c r="B79" s="35"/>
    </row>
    <row r="80" spans="1:2" ht="12.75">
      <c r="A80" s="35"/>
      <c r="B80" s="35"/>
    </row>
    <row r="81" spans="1:2" ht="12.75">
      <c r="A81" s="35"/>
      <c r="B81" s="35"/>
    </row>
    <row r="82" spans="1:2" ht="12.75">
      <c r="A82" s="35"/>
      <c r="B82" s="35"/>
    </row>
  </sheetData>
  <sheetProtection/>
  <printOptions/>
  <pageMargins left="0.25" right="0.25" top="0.75" bottom="0.75" header="0.3" footer="0.3"/>
  <pageSetup fitToHeight="0" fitToWidth="1" horizontalDpi="600" verticalDpi="600" orientation="landscape" scale="74" r:id="rId4"/>
  <drawing r:id="rId3"/>
  <tableParts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J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37.8515625" style="0" customWidth="1"/>
    <col min="3" max="3" width="7.421875" style="0" customWidth="1"/>
    <col min="4" max="4" width="17.8515625" style="0" customWidth="1"/>
    <col min="5" max="5" width="7.421875" style="0" customWidth="1"/>
    <col min="6" max="6" width="14.421875" style="0" customWidth="1"/>
    <col min="7" max="7" width="27.421875" style="0" customWidth="1"/>
    <col min="8" max="8" width="30.421875" style="0" customWidth="1"/>
    <col min="9" max="9" width="12.421875" style="0" customWidth="1"/>
    <col min="10" max="10" width="13.421875" style="0" customWidth="1"/>
  </cols>
  <sheetData>
    <row r="1" spans="1:2" ht="18.75">
      <c r="A1" s="7">
        <v>2021</v>
      </c>
      <c r="B1" s="118" t="s">
        <v>86</v>
      </c>
    </row>
    <row r="3" spans="1:10" ht="25.5">
      <c r="A3" s="119" t="s">
        <v>85</v>
      </c>
      <c r="B3" s="120">
        <f>SUM(B48,B92)</f>
        <v>85</v>
      </c>
      <c r="C3" s="120"/>
      <c r="D3" s="121">
        <f>SUM(D92,D48)</f>
        <v>2426681449</v>
      </c>
      <c r="E3" s="122">
        <f>SUM(E92,E48)</f>
        <v>8730</v>
      </c>
      <c r="F3" s="122">
        <f>SUM(F48,F92)</f>
        <v>5416970</v>
      </c>
      <c r="G3" s="120"/>
      <c r="H3" s="120"/>
      <c r="I3" s="123" t="s">
        <v>81</v>
      </c>
      <c r="J3" s="124">
        <f>SUM(J48,J92)</f>
        <v>26</v>
      </c>
    </row>
    <row r="4" spans="1:10" ht="12.75">
      <c r="A4" s="22" t="s">
        <v>6</v>
      </c>
      <c r="B4" s="19" t="s">
        <v>0</v>
      </c>
      <c r="C4" s="19" t="s">
        <v>1</v>
      </c>
      <c r="D4" s="19" t="s">
        <v>2</v>
      </c>
      <c r="E4" s="19" t="s">
        <v>3</v>
      </c>
      <c r="F4" s="19" t="s">
        <v>60</v>
      </c>
      <c r="G4" s="19" t="s">
        <v>17</v>
      </c>
      <c r="H4" s="19" t="s">
        <v>140</v>
      </c>
      <c r="I4" s="20" t="s">
        <v>4</v>
      </c>
      <c r="J4" s="23" t="s">
        <v>5</v>
      </c>
    </row>
    <row r="5" spans="1:10" ht="14.25" customHeight="1">
      <c r="A5" s="82" t="s">
        <v>11</v>
      </c>
      <c r="B5" s="86" t="s">
        <v>352</v>
      </c>
      <c r="C5" s="86" t="s">
        <v>15</v>
      </c>
      <c r="D5" s="83">
        <v>40000000</v>
      </c>
      <c r="E5" s="83">
        <v>0</v>
      </c>
      <c r="F5" s="83"/>
      <c r="G5" s="86" t="s">
        <v>340</v>
      </c>
      <c r="H5" s="86" t="s">
        <v>40</v>
      </c>
      <c r="I5" s="84">
        <v>44217</v>
      </c>
      <c r="J5" s="85" t="s">
        <v>55</v>
      </c>
    </row>
    <row r="6" spans="1:10" ht="14.25" customHeight="1">
      <c r="A6" s="82" t="s">
        <v>10</v>
      </c>
      <c r="B6" s="86" t="s">
        <v>304</v>
      </c>
      <c r="C6" s="86" t="s">
        <v>15</v>
      </c>
      <c r="D6" s="83">
        <v>0</v>
      </c>
      <c r="E6" s="83">
        <v>0</v>
      </c>
      <c r="F6" s="83"/>
      <c r="G6" s="86" t="s">
        <v>92</v>
      </c>
      <c r="H6" s="86" t="s">
        <v>305</v>
      </c>
      <c r="I6" s="84">
        <v>44230</v>
      </c>
      <c r="J6" s="85" t="s">
        <v>30</v>
      </c>
    </row>
    <row r="7" spans="1:10" ht="12.75">
      <c r="A7" s="82" t="s">
        <v>26</v>
      </c>
      <c r="B7" s="86" t="s">
        <v>323</v>
      </c>
      <c r="C7" s="86" t="s">
        <v>15</v>
      </c>
      <c r="D7" s="83">
        <v>93000000</v>
      </c>
      <c r="E7" s="83">
        <v>134</v>
      </c>
      <c r="F7" s="83"/>
      <c r="G7" s="86" t="s">
        <v>88</v>
      </c>
      <c r="H7" s="86" t="s">
        <v>18</v>
      </c>
      <c r="I7" s="84">
        <v>44243</v>
      </c>
      <c r="J7" s="85" t="s">
        <v>38</v>
      </c>
    </row>
    <row r="8" spans="1:10" ht="12.75">
      <c r="A8" s="82" t="s">
        <v>26</v>
      </c>
      <c r="B8" s="86" t="s">
        <v>306</v>
      </c>
      <c r="C8" s="4" t="s">
        <v>15</v>
      </c>
      <c r="D8" s="83">
        <v>30200000</v>
      </c>
      <c r="E8" s="83">
        <v>425</v>
      </c>
      <c r="F8" s="83"/>
      <c r="G8" s="86" t="s">
        <v>130</v>
      </c>
      <c r="H8" s="86" t="s">
        <v>18</v>
      </c>
      <c r="I8" s="84">
        <v>44249</v>
      </c>
      <c r="J8" s="85" t="s">
        <v>55</v>
      </c>
    </row>
    <row r="9" spans="1:10" ht="12.75">
      <c r="A9" s="82" t="s">
        <v>10</v>
      </c>
      <c r="B9" s="86" t="s">
        <v>307</v>
      </c>
      <c r="C9" s="4" t="s">
        <v>15</v>
      </c>
      <c r="D9" s="83">
        <v>1100000</v>
      </c>
      <c r="E9" s="83">
        <v>80</v>
      </c>
      <c r="F9" s="83"/>
      <c r="G9" s="86" t="s">
        <v>308</v>
      </c>
      <c r="H9" s="86" t="s">
        <v>18</v>
      </c>
      <c r="I9" s="84">
        <v>44249</v>
      </c>
      <c r="J9" s="85" t="s">
        <v>55</v>
      </c>
    </row>
    <row r="10" spans="1:10" ht="12.75">
      <c r="A10" s="82" t="s">
        <v>7</v>
      </c>
      <c r="B10" s="86" t="s">
        <v>322</v>
      </c>
      <c r="C10" s="86" t="s">
        <v>15</v>
      </c>
      <c r="D10" s="83"/>
      <c r="E10" s="83"/>
      <c r="F10" s="83"/>
      <c r="G10" s="86" t="s">
        <v>137</v>
      </c>
      <c r="H10" s="86" t="s">
        <v>110</v>
      </c>
      <c r="I10" s="84">
        <v>44271</v>
      </c>
      <c r="J10" s="85" t="s">
        <v>55</v>
      </c>
    </row>
    <row r="11" spans="1:10" ht="12.75">
      <c r="A11" s="82" t="s">
        <v>9</v>
      </c>
      <c r="B11" s="86" t="s">
        <v>310</v>
      </c>
      <c r="C11" s="86" t="s">
        <v>15</v>
      </c>
      <c r="D11" s="83">
        <v>92700000</v>
      </c>
      <c r="E11" s="83">
        <v>249</v>
      </c>
      <c r="F11" s="83">
        <v>1300000</v>
      </c>
      <c r="G11" s="86" t="s">
        <v>69</v>
      </c>
      <c r="H11" s="86" t="s">
        <v>28</v>
      </c>
      <c r="I11" s="84">
        <v>44307</v>
      </c>
      <c r="J11" s="85" t="s">
        <v>31</v>
      </c>
    </row>
    <row r="12" spans="1:10" ht="12.75">
      <c r="A12" s="82" t="s">
        <v>9</v>
      </c>
      <c r="B12" s="86" t="s">
        <v>314</v>
      </c>
      <c r="C12" s="86" t="s">
        <v>15</v>
      </c>
      <c r="D12" s="83">
        <v>7900000</v>
      </c>
      <c r="E12" s="83">
        <v>136</v>
      </c>
      <c r="F12" s="83"/>
      <c r="G12" s="86" t="s">
        <v>69</v>
      </c>
      <c r="H12" s="86" t="s">
        <v>315</v>
      </c>
      <c r="I12" s="84">
        <v>44334</v>
      </c>
      <c r="J12" s="85" t="s">
        <v>55</v>
      </c>
    </row>
    <row r="13" spans="1:10" ht="12.75">
      <c r="A13" s="82" t="s">
        <v>12</v>
      </c>
      <c r="B13" s="86" t="s">
        <v>316</v>
      </c>
      <c r="C13" s="86" t="s">
        <v>15</v>
      </c>
      <c r="D13" s="83">
        <v>8200000</v>
      </c>
      <c r="E13" s="83">
        <v>82</v>
      </c>
      <c r="F13" s="83"/>
      <c r="G13" s="86" t="s">
        <v>27</v>
      </c>
      <c r="H13" s="86" t="s">
        <v>18</v>
      </c>
      <c r="I13" s="84">
        <v>44356</v>
      </c>
      <c r="J13" s="85" t="s">
        <v>35</v>
      </c>
    </row>
    <row r="14" spans="1:10" ht="12.75">
      <c r="A14" s="82" t="s">
        <v>8</v>
      </c>
      <c r="B14" s="86" t="s">
        <v>354</v>
      </c>
      <c r="C14" s="86" t="s">
        <v>15</v>
      </c>
      <c r="D14" s="83">
        <v>12000000</v>
      </c>
      <c r="E14" s="83">
        <v>0</v>
      </c>
      <c r="F14" s="83"/>
      <c r="G14" s="86" t="s">
        <v>69</v>
      </c>
      <c r="H14" s="86" t="s">
        <v>24</v>
      </c>
      <c r="I14" s="84">
        <v>44703</v>
      </c>
      <c r="J14" s="85" t="s">
        <v>55</v>
      </c>
    </row>
    <row r="15" spans="1:10" ht="12.75">
      <c r="A15" s="82" t="s">
        <v>8</v>
      </c>
      <c r="B15" s="86" t="s">
        <v>532</v>
      </c>
      <c r="C15" s="86" t="s">
        <v>15</v>
      </c>
      <c r="D15" s="83">
        <v>8650000</v>
      </c>
      <c r="E15" s="83">
        <v>27</v>
      </c>
      <c r="F15" s="83"/>
      <c r="G15" s="86" t="s">
        <v>69</v>
      </c>
      <c r="H15" s="86" t="s">
        <v>315</v>
      </c>
      <c r="I15" s="84">
        <v>44338</v>
      </c>
      <c r="J15" s="85" t="s">
        <v>55</v>
      </c>
    </row>
    <row r="16" spans="1:10" ht="12.75">
      <c r="A16" s="82" t="s">
        <v>26</v>
      </c>
      <c r="B16" s="86" t="s">
        <v>317</v>
      </c>
      <c r="C16" s="86" t="s">
        <v>15</v>
      </c>
      <c r="D16" s="83">
        <v>31250000</v>
      </c>
      <c r="E16" s="83">
        <v>174</v>
      </c>
      <c r="F16" s="83">
        <v>170000</v>
      </c>
      <c r="G16" s="86" t="s">
        <v>27</v>
      </c>
      <c r="H16" s="86" t="s">
        <v>18</v>
      </c>
      <c r="I16" s="84">
        <v>44340</v>
      </c>
      <c r="J16" s="85" t="s">
        <v>36</v>
      </c>
    </row>
    <row r="17" spans="1:10" ht="12.75">
      <c r="A17" s="82" t="s">
        <v>10</v>
      </c>
      <c r="B17" s="86" t="s">
        <v>319</v>
      </c>
      <c r="C17" s="86" t="s">
        <v>15</v>
      </c>
      <c r="D17" s="83">
        <v>18700000</v>
      </c>
      <c r="E17" s="83">
        <v>116</v>
      </c>
      <c r="F17" s="83"/>
      <c r="G17" s="86" t="s">
        <v>27</v>
      </c>
      <c r="H17" s="86" t="s">
        <v>18</v>
      </c>
      <c r="I17" s="84">
        <v>44363</v>
      </c>
      <c r="J17" s="85" t="s">
        <v>38</v>
      </c>
    </row>
    <row r="18" spans="1:10" ht="12.75">
      <c r="A18" s="82" t="s">
        <v>26</v>
      </c>
      <c r="B18" s="86" t="s">
        <v>320</v>
      </c>
      <c r="C18" s="86" t="s">
        <v>15</v>
      </c>
      <c r="D18" s="83">
        <v>155000000</v>
      </c>
      <c r="E18" s="83">
        <v>1078</v>
      </c>
      <c r="F18" s="83"/>
      <c r="G18" s="86" t="s">
        <v>27</v>
      </c>
      <c r="H18" s="86" t="s">
        <v>18</v>
      </c>
      <c r="I18" s="84">
        <v>44369</v>
      </c>
      <c r="J18" s="85" t="s">
        <v>55</v>
      </c>
    </row>
    <row r="19" spans="1:10" ht="12.75">
      <c r="A19" s="82" t="s">
        <v>8</v>
      </c>
      <c r="B19" s="86" t="s">
        <v>321</v>
      </c>
      <c r="C19" s="86" t="s">
        <v>15</v>
      </c>
      <c r="D19" s="83"/>
      <c r="E19" s="83">
        <v>10</v>
      </c>
      <c r="F19" s="83"/>
      <c r="G19" s="86" t="s">
        <v>130</v>
      </c>
      <c r="H19" s="86" t="s">
        <v>385</v>
      </c>
      <c r="I19" s="84">
        <v>44368</v>
      </c>
      <c r="J19" s="85" t="s">
        <v>55</v>
      </c>
    </row>
    <row r="20" spans="1:10" ht="12.75">
      <c r="A20" s="82" t="s">
        <v>11</v>
      </c>
      <c r="B20" s="86" t="s">
        <v>353</v>
      </c>
      <c r="C20" s="86" t="s">
        <v>15</v>
      </c>
      <c r="D20" s="83">
        <v>49000000</v>
      </c>
      <c r="E20" s="83">
        <v>0</v>
      </c>
      <c r="F20" s="83"/>
      <c r="G20" s="86" t="s">
        <v>340</v>
      </c>
      <c r="H20" s="86" t="s">
        <v>40</v>
      </c>
      <c r="I20" s="84">
        <v>44398</v>
      </c>
      <c r="J20" s="85" t="s">
        <v>55</v>
      </c>
    </row>
    <row r="21" spans="1:10" ht="12.75">
      <c r="A21" s="82" t="s">
        <v>10</v>
      </c>
      <c r="B21" s="86" t="s">
        <v>533</v>
      </c>
      <c r="C21" s="86" t="s">
        <v>15</v>
      </c>
      <c r="D21" s="83">
        <v>2635000</v>
      </c>
      <c r="E21" s="83">
        <v>145</v>
      </c>
      <c r="F21" s="83"/>
      <c r="G21" s="86" t="s">
        <v>92</v>
      </c>
      <c r="H21" s="86" t="s">
        <v>305</v>
      </c>
      <c r="I21" s="84">
        <v>44398</v>
      </c>
      <c r="J21" s="85" t="s">
        <v>55</v>
      </c>
    </row>
    <row r="22" spans="1:10" ht="12.75">
      <c r="A22" s="82" t="s">
        <v>8</v>
      </c>
      <c r="B22" s="86" t="s">
        <v>326</v>
      </c>
      <c r="C22" s="86" t="s">
        <v>15</v>
      </c>
      <c r="D22" s="83">
        <v>80000000</v>
      </c>
      <c r="E22" s="83">
        <v>120</v>
      </c>
      <c r="F22" s="83">
        <v>185000</v>
      </c>
      <c r="G22" s="86" t="s">
        <v>137</v>
      </c>
      <c r="H22" s="86" t="s">
        <v>18</v>
      </c>
      <c r="I22" s="84">
        <v>44404</v>
      </c>
      <c r="J22" s="85" t="s">
        <v>55</v>
      </c>
    </row>
    <row r="23" spans="1:10" ht="12.75">
      <c r="A23" s="82" t="s">
        <v>12</v>
      </c>
      <c r="B23" s="86" t="s">
        <v>327</v>
      </c>
      <c r="C23" s="86" t="s">
        <v>15</v>
      </c>
      <c r="D23" s="83">
        <v>47200000</v>
      </c>
      <c r="E23" s="83">
        <v>240</v>
      </c>
      <c r="F23" s="83">
        <v>1170970</v>
      </c>
      <c r="G23" s="86" t="s">
        <v>88</v>
      </c>
      <c r="H23" s="86" t="s">
        <v>386</v>
      </c>
      <c r="I23" s="84">
        <v>44398</v>
      </c>
      <c r="J23" s="85" t="s">
        <v>55</v>
      </c>
    </row>
    <row r="24" spans="1:10" ht="14.25" customHeight="1">
      <c r="A24" s="82" t="s">
        <v>8</v>
      </c>
      <c r="B24" s="86" t="s">
        <v>328</v>
      </c>
      <c r="C24" s="86" t="s">
        <v>15</v>
      </c>
      <c r="D24" s="83"/>
      <c r="E24" s="83">
        <v>50</v>
      </c>
      <c r="F24" s="83">
        <v>100000</v>
      </c>
      <c r="G24" s="86" t="s">
        <v>62</v>
      </c>
      <c r="H24" s="86" t="s">
        <v>387</v>
      </c>
      <c r="I24" s="84">
        <v>44429</v>
      </c>
      <c r="J24" s="85" t="s">
        <v>55</v>
      </c>
    </row>
    <row r="25" spans="1:10" ht="12.75">
      <c r="A25" s="82" t="s">
        <v>10</v>
      </c>
      <c r="B25" s="86" t="s">
        <v>329</v>
      </c>
      <c r="C25" s="86" t="s">
        <v>15</v>
      </c>
      <c r="D25" s="83">
        <v>2000000</v>
      </c>
      <c r="E25" s="83">
        <v>50</v>
      </c>
      <c r="F25" s="83"/>
      <c r="G25" s="86" t="s">
        <v>64</v>
      </c>
      <c r="H25" s="86" t="s">
        <v>18</v>
      </c>
      <c r="I25" s="84">
        <v>44429</v>
      </c>
      <c r="J25" s="85" t="s">
        <v>36</v>
      </c>
    </row>
    <row r="26" spans="1:10" ht="12.75">
      <c r="A26" s="82" t="s">
        <v>8</v>
      </c>
      <c r="B26" s="86" t="s">
        <v>330</v>
      </c>
      <c r="C26" s="86" t="s">
        <v>15</v>
      </c>
      <c r="D26" s="83">
        <v>2900000</v>
      </c>
      <c r="E26" s="83">
        <v>25</v>
      </c>
      <c r="F26" s="83">
        <v>22500</v>
      </c>
      <c r="G26" s="86" t="s">
        <v>137</v>
      </c>
      <c r="H26" s="86" t="s">
        <v>18</v>
      </c>
      <c r="I26" s="84">
        <v>44429</v>
      </c>
      <c r="J26" s="85" t="s">
        <v>55</v>
      </c>
    </row>
    <row r="27" spans="1:10" ht="12.75">
      <c r="A27" s="82" t="s">
        <v>10</v>
      </c>
      <c r="B27" s="86" t="s">
        <v>388</v>
      </c>
      <c r="C27" s="86" t="s">
        <v>15</v>
      </c>
      <c r="D27" s="83">
        <v>935000</v>
      </c>
      <c r="E27" s="83">
        <v>71</v>
      </c>
      <c r="F27" s="83"/>
      <c r="G27" s="86" t="s">
        <v>130</v>
      </c>
      <c r="H27" s="86" t="s">
        <v>24</v>
      </c>
      <c r="I27" s="84">
        <v>44429</v>
      </c>
      <c r="J27" s="85" t="s">
        <v>55</v>
      </c>
    </row>
    <row r="28" spans="1:10" ht="12.75">
      <c r="A28" s="82" t="s">
        <v>11</v>
      </c>
      <c r="B28" s="86" t="s">
        <v>331</v>
      </c>
      <c r="C28" s="86" t="s">
        <v>15</v>
      </c>
      <c r="D28" s="83">
        <v>9000000</v>
      </c>
      <c r="E28" s="83">
        <v>180</v>
      </c>
      <c r="F28" s="83">
        <v>240000</v>
      </c>
      <c r="G28" s="86" t="s">
        <v>308</v>
      </c>
      <c r="H28" s="86" t="s">
        <v>18</v>
      </c>
      <c r="I28" s="84">
        <v>44460</v>
      </c>
      <c r="J28" s="85" t="s">
        <v>55</v>
      </c>
    </row>
    <row r="29" spans="1:10" ht="12.75">
      <c r="A29" s="82" t="s">
        <v>26</v>
      </c>
      <c r="B29" s="86" t="s">
        <v>336</v>
      </c>
      <c r="C29" s="86" t="s">
        <v>15</v>
      </c>
      <c r="D29" s="83">
        <v>380000000</v>
      </c>
      <c r="E29" s="83">
        <v>450</v>
      </c>
      <c r="F29" s="83">
        <v>720000</v>
      </c>
      <c r="G29" s="86" t="s">
        <v>88</v>
      </c>
      <c r="H29" s="86" t="s">
        <v>24</v>
      </c>
      <c r="I29" s="84">
        <v>44490</v>
      </c>
      <c r="J29" s="85" t="s">
        <v>55</v>
      </c>
    </row>
    <row r="30" spans="1:10" ht="12.75">
      <c r="A30" s="82" t="s">
        <v>29</v>
      </c>
      <c r="B30" s="86" t="s">
        <v>338</v>
      </c>
      <c r="C30" s="86" t="s">
        <v>15</v>
      </c>
      <c r="D30" s="83">
        <v>10800000</v>
      </c>
      <c r="E30" s="83">
        <v>61</v>
      </c>
      <c r="F30" s="83">
        <v>255000</v>
      </c>
      <c r="G30" s="86" t="s">
        <v>69</v>
      </c>
      <c r="H30" s="86" t="s">
        <v>24</v>
      </c>
      <c r="I30" s="84">
        <v>44490</v>
      </c>
      <c r="J30" s="85" t="s">
        <v>55</v>
      </c>
    </row>
    <row r="31" spans="1:10" ht="12.75">
      <c r="A31" s="82" t="s">
        <v>10</v>
      </c>
      <c r="B31" s="86" t="s">
        <v>342</v>
      </c>
      <c r="C31" s="86" t="s">
        <v>15</v>
      </c>
      <c r="D31" s="83"/>
      <c r="E31" s="83">
        <v>69</v>
      </c>
      <c r="F31" s="83">
        <v>44000</v>
      </c>
      <c r="G31" s="86" t="s">
        <v>64</v>
      </c>
      <c r="H31" s="86" t="s">
        <v>18</v>
      </c>
      <c r="I31" s="84">
        <v>44521</v>
      </c>
      <c r="J31" s="85" t="s">
        <v>55</v>
      </c>
    </row>
    <row r="32" spans="1:10" ht="12.75">
      <c r="A32" s="82" t="s">
        <v>26</v>
      </c>
      <c r="B32" s="86" t="s">
        <v>343</v>
      </c>
      <c r="C32" s="86" t="s">
        <v>15</v>
      </c>
      <c r="D32" s="83">
        <v>3000000</v>
      </c>
      <c r="E32" s="83">
        <v>76</v>
      </c>
      <c r="F32" s="83">
        <v>13000</v>
      </c>
      <c r="G32" s="86" t="s">
        <v>130</v>
      </c>
      <c r="H32" s="86" t="s">
        <v>297</v>
      </c>
      <c r="I32" s="84">
        <v>44521</v>
      </c>
      <c r="J32" s="85" t="s">
        <v>55</v>
      </c>
    </row>
    <row r="33" spans="1:10" ht="12.75">
      <c r="A33" s="82" t="s">
        <v>26</v>
      </c>
      <c r="B33" s="86" t="s">
        <v>345</v>
      </c>
      <c r="C33" s="86" t="s">
        <v>15</v>
      </c>
      <c r="D33" s="83">
        <v>500000</v>
      </c>
      <c r="E33" s="83">
        <v>150</v>
      </c>
      <c r="F33" s="83"/>
      <c r="G33" s="86" t="s">
        <v>130</v>
      </c>
      <c r="H33" s="86" t="s">
        <v>305</v>
      </c>
      <c r="I33" s="84">
        <v>44521</v>
      </c>
      <c r="J33" s="85" t="s">
        <v>55</v>
      </c>
    </row>
    <row r="34" spans="1:10" ht="12.75">
      <c r="A34" s="82" t="s">
        <v>14</v>
      </c>
      <c r="B34" s="86" t="s">
        <v>534</v>
      </c>
      <c r="C34" s="86" t="s">
        <v>15</v>
      </c>
      <c r="D34" s="83">
        <v>390000</v>
      </c>
      <c r="E34" s="83"/>
      <c r="F34" s="83">
        <v>131500</v>
      </c>
      <c r="G34" s="86" t="s">
        <v>137</v>
      </c>
      <c r="H34" s="86" t="s">
        <v>50</v>
      </c>
      <c r="I34" s="84">
        <v>44521</v>
      </c>
      <c r="J34" s="85" t="s">
        <v>55</v>
      </c>
    </row>
    <row r="35" spans="1:10" ht="12.75">
      <c r="A35" s="82" t="s">
        <v>10</v>
      </c>
      <c r="B35" s="86" t="s">
        <v>360</v>
      </c>
      <c r="C35" s="86" t="s">
        <v>15</v>
      </c>
      <c r="D35" s="83">
        <v>5425000</v>
      </c>
      <c r="E35" s="83">
        <v>48</v>
      </c>
      <c r="F35" s="83"/>
      <c r="G35" s="86" t="s">
        <v>137</v>
      </c>
      <c r="H35" s="86" t="s">
        <v>18</v>
      </c>
      <c r="I35" s="84">
        <v>44521</v>
      </c>
      <c r="J35" s="85" t="s">
        <v>23</v>
      </c>
    </row>
    <row r="36" spans="1:10" ht="12.75">
      <c r="A36" s="82" t="s">
        <v>10</v>
      </c>
      <c r="B36" s="86" t="s">
        <v>363</v>
      </c>
      <c r="C36" s="86" t="s">
        <v>15</v>
      </c>
      <c r="D36" s="83">
        <v>325000</v>
      </c>
      <c r="E36" s="83">
        <v>100</v>
      </c>
      <c r="F36" s="83"/>
      <c r="G36" s="86" t="s">
        <v>92</v>
      </c>
      <c r="H36" s="86" t="s">
        <v>305</v>
      </c>
      <c r="I36" s="84">
        <v>44551</v>
      </c>
      <c r="J36" s="85" t="s">
        <v>55</v>
      </c>
    </row>
    <row r="37" spans="1:10" ht="12.75">
      <c r="A37" s="82" t="s">
        <v>10</v>
      </c>
      <c r="B37" s="86" t="s">
        <v>346</v>
      </c>
      <c r="C37" s="86" t="s">
        <v>15</v>
      </c>
      <c r="D37" s="83">
        <v>5160000</v>
      </c>
      <c r="E37" s="83">
        <v>450</v>
      </c>
      <c r="F37" s="83"/>
      <c r="G37" s="86" t="s">
        <v>97</v>
      </c>
      <c r="H37" s="86" t="s">
        <v>74</v>
      </c>
      <c r="I37" s="84">
        <v>44551</v>
      </c>
      <c r="J37" s="85" t="s">
        <v>35</v>
      </c>
    </row>
    <row r="38" spans="1:10" ht="12.75">
      <c r="A38" s="82" t="s">
        <v>26</v>
      </c>
      <c r="B38" s="86" t="s">
        <v>371</v>
      </c>
      <c r="C38" s="86" t="s">
        <v>15</v>
      </c>
      <c r="D38" s="83">
        <v>966850</v>
      </c>
      <c r="E38" s="83">
        <v>74</v>
      </c>
      <c r="F38" s="83"/>
      <c r="G38" s="86" t="s">
        <v>372</v>
      </c>
      <c r="H38" s="86" t="s">
        <v>18</v>
      </c>
      <c r="I38" s="84">
        <v>44551</v>
      </c>
      <c r="J38" s="85" t="s">
        <v>55</v>
      </c>
    </row>
    <row r="39" spans="1:10" ht="15" customHeight="1">
      <c r="A39" s="82" t="s">
        <v>26</v>
      </c>
      <c r="B39" s="86" t="s">
        <v>364</v>
      </c>
      <c r="C39" s="86" t="s">
        <v>15</v>
      </c>
      <c r="D39" s="83">
        <v>1200000</v>
      </c>
      <c r="E39" s="83">
        <v>30</v>
      </c>
      <c r="F39" s="83"/>
      <c r="G39" s="86" t="s">
        <v>88</v>
      </c>
      <c r="H39" s="86" t="s">
        <v>24</v>
      </c>
      <c r="I39" s="84">
        <v>44560</v>
      </c>
      <c r="J39" s="85" t="s">
        <v>55</v>
      </c>
    </row>
    <row r="40" spans="1:10" ht="12.75">
      <c r="A40" s="82" t="s">
        <v>26</v>
      </c>
      <c r="B40" s="86" t="s">
        <v>365</v>
      </c>
      <c r="C40" s="86" t="s">
        <v>15</v>
      </c>
      <c r="D40" s="83">
        <v>85000000</v>
      </c>
      <c r="E40" s="83">
        <v>0</v>
      </c>
      <c r="F40" s="83"/>
      <c r="G40" s="86" t="s">
        <v>340</v>
      </c>
      <c r="H40" s="86" t="s">
        <v>40</v>
      </c>
      <c r="I40" s="84">
        <v>44561</v>
      </c>
      <c r="J40" s="85" t="s">
        <v>55</v>
      </c>
    </row>
    <row r="41" spans="1:10" ht="12.75">
      <c r="A41" s="82" t="s">
        <v>26</v>
      </c>
      <c r="B41" s="86" t="s">
        <v>366</v>
      </c>
      <c r="C41" s="86" t="s">
        <v>15</v>
      </c>
      <c r="D41" s="83">
        <v>11000000</v>
      </c>
      <c r="E41" s="83">
        <v>0</v>
      </c>
      <c r="F41" s="83"/>
      <c r="G41" s="86" t="s">
        <v>340</v>
      </c>
      <c r="H41" s="86" t="s">
        <v>40</v>
      </c>
      <c r="I41" s="84">
        <v>44561</v>
      </c>
      <c r="J41" s="85" t="s">
        <v>55</v>
      </c>
    </row>
    <row r="42" spans="1:10" ht="12.75">
      <c r="A42" s="82" t="s">
        <v>26</v>
      </c>
      <c r="B42" s="86" t="s">
        <v>367</v>
      </c>
      <c r="C42" s="86" t="s">
        <v>15</v>
      </c>
      <c r="D42" s="83">
        <v>5140682</v>
      </c>
      <c r="E42" s="83">
        <v>0</v>
      </c>
      <c r="F42" s="83"/>
      <c r="G42" s="86" t="s">
        <v>340</v>
      </c>
      <c r="H42" s="86" t="s">
        <v>40</v>
      </c>
      <c r="I42" s="84">
        <v>44561</v>
      </c>
      <c r="J42" s="85" t="s">
        <v>55</v>
      </c>
    </row>
    <row r="43" spans="1:10" ht="15" customHeight="1">
      <c r="A43" s="82" t="s">
        <v>26</v>
      </c>
      <c r="B43" s="86" t="s">
        <v>368</v>
      </c>
      <c r="C43" s="86" t="s">
        <v>15</v>
      </c>
      <c r="D43" s="83">
        <v>3456191</v>
      </c>
      <c r="E43" s="83">
        <v>0</v>
      </c>
      <c r="F43" s="83"/>
      <c r="G43" s="86" t="s">
        <v>340</v>
      </c>
      <c r="H43" s="86" t="s">
        <v>40</v>
      </c>
      <c r="I43" s="84">
        <v>44561</v>
      </c>
      <c r="J43" s="85" t="s">
        <v>55</v>
      </c>
    </row>
    <row r="44" spans="1:10" ht="12.75">
      <c r="A44" s="82" t="s">
        <v>26</v>
      </c>
      <c r="B44" s="86" t="s">
        <v>369</v>
      </c>
      <c r="C44" s="86" t="s">
        <v>15</v>
      </c>
      <c r="D44" s="83">
        <v>9700000</v>
      </c>
      <c r="E44" s="83">
        <v>32</v>
      </c>
      <c r="F44" s="83"/>
      <c r="G44" s="86" t="s">
        <v>64</v>
      </c>
      <c r="H44" s="86" t="s">
        <v>18</v>
      </c>
      <c r="I44" s="84">
        <v>44561</v>
      </c>
      <c r="J44" s="85" t="s">
        <v>55</v>
      </c>
    </row>
    <row r="45" spans="1:10" ht="12.75">
      <c r="A45" s="82" t="s">
        <v>10</v>
      </c>
      <c r="B45" s="86" t="s">
        <v>301</v>
      </c>
      <c r="C45" s="86" t="s">
        <v>15</v>
      </c>
      <c r="D45" s="83">
        <v>47550000</v>
      </c>
      <c r="E45" s="83">
        <v>174</v>
      </c>
      <c r="F45" s="83"/>
      <c r="G45" s="86" t="s">
        <v>96</v>
      </c>
      <c r="H45" s="86" t="s">
        <v>96</v>
      </c>
      <c r="I45" s="84">
        <v>44561</v>
      </c>
      <c r="J45" s="85" t="s">
        <v>55</v>
      </c>
    </row>
    <row r="46" spans="1:10" ht="12.75">
      <c r="A46" s="82" t="s">
        <v>26</v>
      </c>
      <c r="B46" s="86" t="s">
        <v>373</v>
      </c>
      <c r="C46" s="86" t="s">
        <v>15</v>
      </c>
      <c r="D46" s="83">
        <v>3200000</v>
      </c>
      <c r="E46" s="83">
        <v>46</v>
      </c>
      <c r="F46" s="83"/>
      <c r="G46" s="86" t="s">
        <v>64</v>
      </c>
      <c r="H46" s="86" t="s">
        <v>24</v>
      </c>
      <c r="I46" s="84">
        <v>44561</v>
      </c>
      <c r="J46" s="85" t="s">
        <v>31</v>
      </c>
    </row>
    <row r="47" spans="1:10" ht="12.75">
      <c r="A47" s="82" t="s">
        <v>26</v>
      </c>
      <c r="B47" s="86" t="s">
        <v>377</v>
      </c>
      <c r="C47" s="86" t="s">
        <v>15</v>
      </c>
      <c r="D47" s="83">
        <v>20100000</v>
      </c>
      <c r="E47" s="83">
        <v>20</v>
      </c>
      <c r="F47" s="83"/>
      <c r="G47" s="86" t="s">
        <v>47</v>
      </c>
      <c r="H47" s="86" t="s">
        <v>378</v>
      </c>
      <c r="I47" s="84">
        <v>44561</v>
      </c>
      <c r="J47" s="85" t="s">
        <v>55</v>
      </c>
    </row>
    <row r="48" spans="1:10" ht="25.5">
      <c r="A48" s="87" t="s">
        <v>79</v>
      </c>
      <c r="B48" s="87">
        <f>COUNTIF(B5:B47,"*")</f>
        <v>43</v>
      </c>
      <c r="C48" s="87"/>
      <c r="D48" s="88">
        <f>SUM(D5:D47)</f>
        <v>1285283723</v>
      </c>
      <c r="E48" s="89">
        <f>SUM(E5:E47)</f>
        <v>5172</v>
      </c>
      <c r="F48" s="89">
        <f>SUM(F5:F47)</f>
        <v>4351970</v>
      </c>
      <c r="G48" s="87"/>
      <c r="H48" s="87"/>
      <c r="I48" s="90" t="s">
        <v>82</v>
      </c>
      <c r="J48" s="87">
        <f>B48-(COUNTIF(J5:J47,"No"))</f>
        <v>10</v>
      </c>
    </row>
    <row r="49" spans="1:10" ht="12.75">
      <c r="A49" s="22" t="s">
        <v>6</v>
      </c>
      <c r="B49" s="19" t="s">
        <v>0</v>
      </c>
      <c r="C49" s="19" t="s">
        <v>1</v>
      </c>
      <c r="D49" s="19" t="s">
        <v>2</v>
      </c>
      <c r="E49" s="19" t="s">
        <v>3</v>
      </c>
      <c r="F49" s="19" t="s">
        <v>60</v>
      </c>
      <c r="G49" s="19" t="s">
        <v>17</v>
      </c>
      <c r="H49" s="19" t="s">
        <v>140</v>
      </c>
      <c r="I49" s="20" t="s">
        <v>4</v>
      </c>
      <c r="J49" s="23" t="s">
        <v>5</v>
      </c>
    </row>
    <row r="50" spans="1:10" ht="12.75">
      <c r="A50" s="82" t="s">
        <v>10</v>
      </c>
      <c r="B50" s="86" t="s">
        <v>294</v>
      </c>
      <c r="C50" s="4" t="s">
        <v>57</v>
      </c>
      <c r="D50" s="83">
        <v>24800000</v>
      </c>
      <c r="E50" s="83">
        <v>227</v>
      </c>
      <c r="F50" s="83"/>
      <c r="G50" s="86" t="s">
        <v>97</v>
      </c>
      <c r="H50" s="86" t="s">
        <v>295</v>
      </c>
      <c r="I50" s="84">
        <v>44230</v>
      </c>
      <c r="J50" s="85" t="s">
        <v>55</v>
      </c>
    </row>
    <row r="51" spans="1:10" ht="25.5">
      <c r="A51" s="82" t="s">
        <v>26</v>
      </c>
      <c r="B51" s="86" t="s">
        <v>39</v>
      </c>
      <c r="C51" s="4" t="s">
        <v>57</v>
      </c>
      <c r="D51" s="83">
        <v>5900000</v>
      </c>
      <c r="E51" s="83">
        <v>15</v>
      </c>
      <c r="F51" s="83"/>
      <c r="G51" s="86" t="s">
        <v>142</v>
      </c>
      <c r="H51" s="86" t="s">
        <v>18</v>
      </c>
      <c r="I51" s="84">
        <v>43922</v>
      </c>
      <c r="J51" s="85" t="s">
        <v>41</v>
      </c>
    </row>
    <row r="52" spans="1:10" ht="12.75">
      <c r="A52" s="82" t="s">
        <v>12</v>
      </c>
      <c r="B52" s="86" t="s">
        <v>355</v>
      </c>
      <c r="C52" s="86" t="s">
        <v>57</v>
      </c>
      <c r="D52" s="83">
        <v>2500000</v>
      </c>
      <c r="E52" s="83">
        <v>0</v>
      </c>
      <c r="F52" s="83"/>
      <c r="G52" s="86" t="s">
        <v>137</v>
      </c>
      <c r="H52" s="86" t="s">
        <v>18</v>
      </c>
      <c r="I52" s="84">
        <v>44248</v>
      </c>
      <c r="J52" s="85" t="s">
        <v>55</v>
      </c>
    </row>
    <row r="53" spans="1:10" ht="12.75">
      <c r="A53" s="82" t="s">
        <v>12</v>
      </c>
      <c r="B53" s="86" t="s">
        <v>90</v>
      </c>
      <c r="C53" s="4" t="s">
        <v>57</v>
      </c>
      <c r="D53" s="83">
        <v>200000000</v>
      </c>
      <c r="E53" s="83">
        <v>500</v>
      </c>
      <c r="F53" s="83"/>
      <c r="G53" s="111" t="s">
        <v>27</v>
      </c>
      <c r="H53" s="86" t="s">
        <v>18</v>
      </c>
      <c r="I53" s="84">
        <v>44231</v>
      </c>
      <c r="J53" s="85" t="s">
        <v>31</v>
      </c>
    </row>
    <row r="54" spans="1:10" ht="12.75">
      <c r="A54" s="82" t="s">
        <v>8</v>
      </c>
      <c r="B54" s="86" t="s">
        <v>44</v>
      </c>
      <c r="C54" s="4" t="s">
        <v>57</v>
      </c>
      <c r="D54" s="83"/>
      <c r="E54" s="83"/>
      <c r="F54" s="83"/>
      <c r="G54" s="86" t="s">
        <v>137</v>
      </c>
      <c r="H54" s="86" t="s">
        <v>18</v>
      </c>
      <c r="I54" s="84">
        <v>44274</v>
      </c>
      <c r="J54" s="85" t="s">
        <v>55</v>
      </c>
    </row>
    <row r="55" spans="1:10" ht="12.75">
      <c r="A55" s="82" t="s">
        <v>12</v>
      </c>
      <c r="B55" s="86" t="s">
        <v>309</v>
      </c>
      <c r="C55" s="4" t="s">
        <v>57</v>
      </c>
      <c r="D55" s="83">
        <v>49500000</v>
      </c>
      <c r="E55" s="83">
        <v>39</v>
      </c>
      <c r="F55" s="83"/>
      <c r="G55" s="86" t="s">
        <v>137</v>
      </c>
      <c r="H55" s="86" t="s">
        <v>18</v>
      </c>
      <c r="I55" s="84">
        <v>44279</v>
      </c>
      <c r="J55" s="85" t="s">
        <v>33</v>
      </c>
    </row>
    <row r="56" spans="1:10" ht="12.75">
      <c r="A56" s="82" t="s">
        <v>8</v>
      </c>
      <c r="B56" s="86" t="s">
        <v>311</v>
      </c>
      <c r="C56" s="4" t="s">
        <v>57</v>
      </c>
      <c r="D56" s="83">
        <v>13000000</v>
      </c>
      <c r="E56" s="83">
        <v>200</v>
      </c>
      <c r="F56" s="83"/>
      <c r="G56" s="86" t="s">
        <v>43</v>
      </c>
      <c r="H56" s="86" t="s">
        <v>18</v>
      </c>
      <c r="I56" s="84">
        <v>44302</v>
      </c>
      <c r="J56" s="85" t="s">
        <v>48</v>
      </c>
    </row>
    <row r="57" spans="1:10" ht="12.75">
      <c r="A57" s="82" t="s">
        <v>13</v>
      </c>
      <c r="B57" s="86" t="s">
        <v>427</v>
      </c>
      <c r="C57" s="86" t="s">
        <v>57</v>
      </c>
      <c r="D57" s="83"/>
      <c r="E57" s="83">
        <v>50</v>
      </c>
      <c r="F57" s="83"/>
      <c r="G57" s="86" t="s">
        <v>137</v>
      </c>
      <c r="H57" s="86" t="s">
        <v>18</v>
      </c>
      <c r="I57" s="84">
        <v>44328</v>
      </c>
      <c r="J57" s="85" t="s">
        <v>31</v>
      </c>
    </row>
    <row r="58" spans="1:10" ht="12.75">
      <c r="A58" s="82" t="s">
        <v>29</v>
      </c>
      <c r="B58" s="86" t="s">
        <v>318</v>
      </c>
      <c r="C58" s="4" t="s">
        <v>57</v>
      </c>
      <c r="D58" s="83">
        <v>15000000</v>
      </c>
      <c r="E58" s="83">
        <v>45</v>
      </c>
      <c r="F58" s="83"/>
      <c r="G58" s="4" t="s">
        <v>137</v>
      </c>
      <c r="H58" s="86" t="s">
        <v>18</v>
      </c>
      <c r="I58" s="84">
        <v>44362</v>
      </c>
      <c r="J58" s="85" t="s">
        <v>55</v>
      </c>
    </row>
    <row r="59" spans="1:10" ht="12.75">
      <c r="A59" s="82" t="s">
        <v>14</v>
      </c>
      <c r="B59" s="86" t="s">
        <v>359</v>
      </c>
      <c r="C59" s="86" t="s">
        <v>57</v>
      </c>
      <c r="D59" s="83">
        <v>4300000</v>
      </c>
      <c r="E59" s="83">
        <v>40</v>
      </c>
      <c r="F59" s="83"/>
      <c r="G59" s="86" t="s">
        <v>27</v>
      </c>
      <c r="H59" s="86" t="s">
        <v>18</v>
      </c>
      <c r="I59" s="84">
        <v>44368</v>
      </c>
      <c r="J59" s="85" t="s">
        <v>55</v>
      </c>
    </row>
    <row r="60" spans="1:10" ht="12.75" customHeight="1">
      <c r="A60" s="82" t="s">
        <v>9</v>
      </c>
      <c r="B60" s="86" t="s">
        <v>382</v>
      </c>
      <c r="C60" s="86" t="s">
        <v>57</v>
      </c>
      <c r="D60" s="83">
        <v>19000000</v>
      </c>
      <c r="E60" s="83"/>
      <c r="F60" s="83"/>
      <c r="G60" s="86" t="s">
        <v>340</v>
      </c>
      <c r="H60" s="86" t="s">
        <v>76</v>
      </c>
      <c r="I60" s="84">
        <v>44398</v>
      </c>
      <c r="J60" s="85" t="s">
        <v>55</v>
      </c>
    </row>
    <row r="61" spans="1:10" ht="12.75">
      <c r="A61" s="82" t="s">
        <v>9</v>
      </c>
      <c r="B61" s="86" t="s">
        <v>324</v>
      </c>
      <c r="C61" s="111" t="s">
        <v>57</v>
      </c>
      <c r="D61" s="83">
        <v>100000000</v>
      </c>
      <c r="E61" s="83">
        <v>160</v>
      </c>
      <c r="F61" s="83"/>
      <c r="G61" s="86" t="s">
        <v>62</v>
      </c>
      <c r="H61" s="86" t="s">
        <v>18</v>
      </c>
      <c r="I61" s="84">
        <v>44368</v>
      </c>
      <c r="J61" s="85" t="s">
        <v>41</v>
      </c>
    </row>
    <row r="62" spans="1:10" ht="14.25" customHeight="1">
      <c r="A62" s="82" t="s">
        <v>10</v>
      </c>
      <c r="B62" s="86" t="s">
        <v>325</v>
      </c>
      <c r="C62" s="111" t="s">
        <v>57</v>
      </c>
      <c r="D62" s="83">
        <v>8750000</v>
      </c>
      <c r="E62" s="83">
        <v>50</v>
      </c>
      <c r="F62" s="83"/>
      <c r="G62" s="86" t="s">
        <v>27</v>
      </c>
      <c r="H62" s="86" t="s">
        <v>18</v>
      </c>
      <c r="I62" s="84">
        <v>44398</v>
      </c>
      <c r="J62" s="85" t="s">
        <v>55</v>
      </c>
    </row>
    <row r="63" spans="1:10" ht="12.75">
      <c r="A63" s="82" t="s">
        <v>8</v>
      </c>
      <c r="B63" s="86" t="s">
        <v>339</v>
      </c>
      <c r="C63" s="86" t="s">
        <v>57</v>
      </c>
      <c r="D63" s="83">
        <v>68000000</v>
      </c>
      <c r="E63" s="83"/>
      <c r="F63" s="83"/>
      <c r="G63" s="86" t="s">
        <v>340</v>
      </c>
      <c r="H63" s="86" t="s">
        <v>40</v>
      </c>
      <c r="I63" s="84">
        <v>44429</v>
      </c>
      <c r="J63" s="85" t="s">
        <v>55</v>
      </c>
    </row>
    <row r="64" spans="1:10" ht="12.75" customHeight="1">
      <c r="A64" s="82" t="s">
        <v>26</v>
      </c>
      <c r="B64" s="86" t="s">
        <v>332</v>
      </c>
      <c r="C64" s="111" t="s">
        <v>57</v>
      </c>
      <c r="D64" s="83">
        <v>12479000</v>
      </c>
      <c r="E64" s="83">
        <v>103</v>
      </c>
      <c r="F64" s="83"/>
      <c r="G64" s="86" t="s">
        <v>141</v>
      </c>
      <c r="H64" s="86" t="s">
        <v>18</v>
      </c>
      <c r="I64" s="84">
        <v>44467</v>
      </c>
      <c r="J64" s="85" t="s">
        <v>21</v>
      </c>
    </row>
    <row r="65" spans="1:10" ht="12.75">
      <c r="A65" s="82" t="s">
        <v>11</v>
      </c>
      <c r="B65" s="86" t="s">
        <v>264</v>
      </c>
      <c r="C65" s="4" t="s">
        <v>57</v>
      </c>
      <c r="D65" s="83">
        <v>4700000</v>
      </c>
      <c r="E65" s="83">
        <v>16</v>
      </c>
      <c r="F65" s="83"/>
      <c r="G65" s="86" t="s">
        <v>64</v>
      </c>
      <c r="H65" s="86" t="s">
        <v>18</v>
      </c>
      <c r="I65" s="84">
        <v>44467</v>
      </c>
      <c r="J65" s="85" t="s">
        <v>55</v>
      </c>
    </row>
    <row r="66" spans="1:10" ht="12.75">
      <c r="A66" s="82" t="s">
        <v>10</v>
      </c>
      <c r="B66" s="86" t="s">
        <v>333</v>
      </c>
      <c r="C66" s="4" t="s">
        <v>57</v>
      </c>
      <c r="D66" s="83"/>
      <c r="E66" s="83">
        <v>31</v>
      </c>
      <c r="F66" s="83"/>
      <c r="G66" s="86" t="s">
        <v>112</v>
      </c>
      <c r="H66" s="86" t="s">
        <v>24</v>
      </c>
      <c r="I66" s="84">
        <v>44462</v>
      </c>
      <c r="J66" s="85" t="s">
        <v>55</v>
      </c>
    </row>
    <row r="67" spans="1:10" ht="12.75">
      <c r="A67" s="82" t="s">
        <v>13</v>
      </c>
      <c r="B67" s="86" t="s">
        <v>78</v>
      </c>
      <c r="C67" s="4" t="s">
        <v>57</v>
      </c>
      <c r="D67" s="83"/>
      <c r="E67" s="83"/>
      <c r="F67" s="83"/>
      <c r="G67" s="86" t="s">
        <v>64</v>
      </c>
      <c r="H67" s="86" t="s">
        <v>18</v>
      </c>
      <c r="I67" s="84">
        <v>44460</v>
      </c>
      <c r="J67" s="85" t="s">
        <v>35</v>
      </c>
    </row>
    <row r="68" spans="1:10" ht="12.75">
      <c r="A68" s="82" t="s">
        <v>10</v>
      </c>
      <c r="B68" s="86" t="s">
        <v>334</v>
      </c>
      <c r="C68" s="4" t="s">
        <v>57</v>
      </c>
      <c r="D68" s="83"/>
      <c r="E68" s="83">
        <v>30</v>
      </c>
      <c r="F68" s="83"/>
      <c r="G68" s="86" t="s">
        <v>137</v>
      </c>
      <c r="H68" s="86" t="s">
        <v>18</v>
      </c>
      <c r="I68" s="84">
        <v>44455</v>
      </c>
      <c r="J68" s="85" t="s">
        <v>30</v>
      </c>
    </row>
    <row r="69" spans="1:10" ht="12.75">
      <c r="A69" s="82" t="s">
        <v>8</v>
      </c>
      <c r="B69" s="86" t="s">
        <v>73</v>
      </c>
      <c r="C69" s="86" t="s">
        <v>57</v>
      </c>
      <c r="D69" s="83">
        <v>70000000</v>
      </c>
      <c r="E69" s="83">
        <v>135</v>
      </c>
      <c r="F69" s="83"/>
      <c r="G69" s="86" t="s">
        <v>137</v>
      </c>
      <c r="H69" s="86" t="s">
        <v>18</v>
      </c>
      <c r="I69" s="84">
        <v>44491</v>
      </c>
      <c r="J69" s="85" t="s">
        <v>55</v>
      </c>
    </row>
    <row r="70" spans="1:10" ht="12.75">
      <c r="A70" s="82" t="s">
        <v>8</v>
      </c>
      <c r="B70" s="86" t="s">
        <v>125</v>
      </c>
      <c r="C70" s="4" t="s">
        <v>57</v>
      </c>
      <c r="D70" s="83">
        <v>17700000</v>
      </c>
      <c r="E70" s="83">
        <v>76</v>
      </c>
      <c r="F70" s="83"/>
      <c r="G70" s="86" t="s">
        <v>27</v>
      </c>
      <c r="H70" s="86" t="s">
        <v>18</v>
      </c>
      <c r="I70" s="84">
        <v>44475</v>
      </c>
      <c r="J70" s="85" t="s">
        <v>22</v>
      </c>
    </row>
    <row r="71" spans="1:10" ht="12.75">
      <c r="A71" s="82" t="s">
        <v>13</v>
      </c>
      <c r="B71" s="86" t="s">
        <v>335</v>
      </c>
      <c r="C71" s="4" t="s">
        <v>57</v>
      </c>
      <c r="D71" s="83">
        <v>11500000</v>
      </c>
      <c r="E71" s="83">
        <v>32</v>
      </c>
      <c r="F71" s="83"/>
      <c r="G71" s="86" t="s">
        <v>137</v>
      </c>
      <c r="H71" s="86" t="s">
        <v>50</v>
      </c>
      <c r="I71" s="84">
        <v>44474</v>
      </c>
      <c r="J71" s="85" t="s">
        <v>31</v>
      </c>
    </row>
    <row r="72" spans="1:10" ht="12.75">
      <c r="A72" s="82" t="s">
        <v>10</v>
      </c>
      <c r="B72" s="86" t="s">
        <v>337</v>
      </c>
      <c r="C72" s="4" t="s">
        <v>57</v>
      </c>
      <c r="D72" s="83"/>
      <c r="E72" s="83"/>
      <c r="F72" s="83">
        <v>65000</v>
      </c>
      <c r="G72" s="86" t="s">
        <v>97</v>
      </c>
      <c r="H72" s="86" t="s">
        <v>76</v>
      </c>
      <c r="I72" s="84">
        <v>44489</v>
      </c>
      <c r="J72" s="85" t="s">
        <v>55</v>
      </c>
    </row>
    <row r="73" spans="1:10" ht="12.75">
      <c r="A73" s="82" t="s">
        <v>8</v>
      </c>
      <c r="B73" s="86" t="s">
        <v>114</v>
      </c>
      <c r="C73" s="4" t="s">
        <v>57</v>
      </c>
      <c r="D73" s="83">
        <v>100000000</v>
      </c>
      <c r="E73" s="83">
        <v>500</v>
      </c>
      <c r="F73" s="83"/>
      <c r="G73" s="86" t="s">
        <v>130</v>
      </c>
      <c r="H73" s="86" t="s">
        <v>18</v>
      </c>
      <c r="I73" s="84">
        <v>44490</v>
      </c>
      <c r="J73" s="85" t="s">
        <v>55</v>
      </c>
    </row>
    <row r="74" spans="1:10" ht="12.75">
      <c r="A74" s="82" t="s">
        <v>10</v>
      </c>
      <c r="B74" s="86" t="s">
        <v>535</v>
      </c>
      <c r="C74" s="4" t="s">
        <v>57</v>
      </c>
      <c r="D74" s="83">
        <v>3589278</v>
      </c>
      <c r="E74" s="83">
        <v>54</v>
      </c>
      <c r="F74" s="83"/>
      <c r="G74" s="86" t="s">
        <v>130</v>
      </c>
      <c r="H74" s="86" t="s">
        <v>341</v>
      </c>
      <c r="I74" s="84">
        <v>44521</v>
      </c>
      <c r="J74" s="85" t="s">
        <v>55</v>
      </c>
    </row>
    <row r="75" spans="1:10" ht="12.75">
      <c r="A75" s="82" t="s">
        <v>26</v>
      </c>
      <c r="B75" s="86" t="s">
        <v>56</v>
      </c>
      <c r="C75" s="4" t="s">
        <v>57</v>
      </c>
      <c r="D75" s="83">
        <v>100000000</v>
      </c>
      <c r="E75" s="83">
        <v>0</v>
      </c>
      <c r="F75" s="83">
        <v>1000000</v>
      </c>
      <c r="G75" s="86" t="s">
        <v>27</v>
      </c>
      <c r="H75" s="86" t="s">
        <v>28</v>
      </c>
      <c r="I75" s="84">
        <v>44521</v>
      </c>
      <c r="J75" s="85" t="s">
        <v>31</v>
      </c>
    </row>
    <row r="76" spans="1:10" ht="12.75">
      <c r="A76" s="82" t="s">
        <v>10</v>
      </c>
      <c r="B76" s="86" t="s">
        <v>344</v>
      </c>
      <c r="C76" s="4" t="s">
        <v>57</v>
      </c>
      <c r="D76" s="83">
        <v>1000000</v>
      </c>
      <c r="E76" s="83">
        <v>37</v>
      </c>
      <c r="F76" s="83"/>
      <c r="G76" s="86" t="s">
        <v>69</v>
      </c>
      <c r="H76" s="86" t="s">
        <v>28</v>
      </c>
      <c r="I76" s="84">
        <v>44523</v>
      </c>
      <c r="J76" s="85" t="s">
        <v>55</v>
      </c>
    </row>
    <row r="77" spans="1:10" ht="12.75">
      <c r="A77" s="82" t="s">
        <v>7</v>
      </c>
      <c r="B77" s="86" t="s">
        <v>536</v>
      </c>
      <c r="C77" s="86" t="s">
        <v>57</v>
      </c>
      <c r="D77" s="83">
        <v>30000000</v>
      </c>
      <c r="E77" s="83">
        <v>30</v>
      </c>
      <c r="F77" s="83"/>
      <c r="G77" s="86" t="s">
        <v>137</v>
      </c>
      <c r="H77" s="86" t="s">
        <v>18</v>
      </c>
      <c r="I77" s="84">
        <v>44521</v>
      </c>
      <c r="J77" s="85" t="s">
        <v>23</v>
      </c>
    </row>
    <row r="78" spans="1:10" ht="12.75">
      <c r="A78" s="82" t="s">
        <v>26</v>
      </c>
      <c r="B78" s="86" t="s">
        <v>347</v>
      </c>
      <c r="C78" s="4" t="s">
        <v>57</v>
      </c>
      <c r="D78" s="83">
        <v>76000000</v>
      </c>
      <c r="E78" s="83">
        <v>217</v>
      </c>
      <c r="F78" s="83"/>
      <c r="G78" s="86" t="s">
        <v>27</v>
      </c>
      <c r="H78" s="86" t="s">
        <v>18</v>
      </c>
      <c r="I78" s="84">
        <v>44551</v>
      </c>
      <c r="J78" s="85" t="s">
        <v>55</v>
      </c>
    </row>
    <row r="79" spans="1:10" ht="12.75">
      <c r="A79" s="82" t="s">
        <v>10</v>
      </c>
      <c r="B79" s="86" t="s">
        <v>348</v>
      </c>
      <c r="C79" s="4" t="s">
        <v>57</v>
      </c>
      <c r="D79" s="83">
        <v>5000000</v>
      </c>
      <c r="E79" s="83">
        <v>91</v>
      </c>
      <c r="F79" s="83"/>
      <c r="G79" s="86" t="s">
        <v>130</v>
      </c>
      <c r="H79" s="86" t="s">
        <v>349</v>
      </c>
      <c r="I79" s="84">
        <v>44551</v>
      </c>
      <c r="J79" s="85" t="s">
        <v>55</v>
      </c>
    </row>
    <row r="80" spans="1:10" ht="12.75">
      <c r="A80" s="82" t="s">
        <v>361</v>
      </c>
      <c r="B80" s="86" t="s">
        <v>362</v>
      </c>
      <c r="C80" s="86" t="s">
        <v>57</v>
      </c>
      <c r="D80" s="83">
        <v>2500000</v>
      </c>
      <c r="E80" s="83">
        <v>4</v>
      </c>
      <c r="F80" s="83"/>
      <c r="G80" s="86" t="s">
        <v>112</v>
      </c>
      <c r="H80" s="86" t="s">
        <v>18</v>
      </c>
      <c r="I80" s="84">
        <v>44551</v>
      </c>
      <c r="J80" s="85" t="s">
        <v>55</v>
      </c>
    </row>
    <row r="81" spans="1:10" ht="12.75">
      <c r="A81" s="82" t="s">
        <v>10</v>
      </c>
      <c r="B81" s="86" t="s">
        <v>350</v>
      </c>
      <c r="C81" s="4" t="s">
        <v>57</v>
      </c>
      <c r="D81" s="83">
        <v>12833000</v>
      </c>
      <c r="E81" s="83">
        <v>60</v>
      </c>
      <c r="F81" s="83"/>
      <c r="G81" s="86" t="s">
        <v>27</v>
      </c>
      <c r="H81" s="86" t="s">
        <v>18</v>
      </c>
      <c r="I81" s="84">
        <v>44551</v>
      </c>
      <c r="J81" s="85" t="s">
        <v>31</v>
      </c>
    </row>
    <row r="82" spans="1:10" ht="12.75">
      <c r="A82" s="82" t="s">
        <v>11</v>
      </c>
      <c r="B82" s="86" t="s">
        <v>351</v>
      </c>
      <c r="C82" s="4" t="s">
        <v>57</v>
      </c>
      <c r="D82" s="83">
        <v>19000000</v>
      </c>
      <c r="E82" s="83">
        <v>0</v>
      </c>
      <c r="F82" s="83"/>
      <c r="G82" s="86" t="s">
        <v>92</v>
      </c>
      <c r="H82" s="86" t="s">
        <v>305</v>
      </c>
      <c r="I82" s="84">
        <v>44916</v>
      </c>
      <c r="J82" s="85" t="s">
        <v>55</v>
      </c>
    </row>
    <row r="83" spans="1:10" ht="12.75">
      <c r="A83" s="82" t="s">
        <v>26</v>
      </c>
      <c r="B83" s="86" t="s">
        <v>458</v>
      </c>
      <c r="C83" s="4" t="s">
        <v>57</v>
      </c>
      <c r="D83" s="83">
        <v>5500000</v>
      </c>
      <c r="E83" s="83">
        <v>0</v>
      </c>
      <c r="F83" s="83"/>
      <c r="G83" s="86" t="s">
        <v>112</v>
      </c>
      <c r="H83" s="86" t="s">
        <v>24</v>
      </c>
      <c r="I83" s="84">
        <v>44561</v>
      </c>
      <c r="J83" s="85" t="s">
        <v>55</v>
      </c>
    </row>
    <row r="84" spans="1:10" ht="12.75">
      <c r="A84" s="82" t="s">
        <v>26</v>
      </c>
      <c r="B84" s="86" t="s">
        <v>370</v>
      </c>
      <c r="C84" s="86" t="s">
        <v>57</v>
      </c>
      <c r="D84" s="83">
        <v>15000000</v>
      </c>
      <c r="E84" s="83">
        <v>0</v>
      </c>
      <c r="F84" s="83"/>
      <c r="G84" s="86" t="s">
        <v>137</v>
      </c>
      <c r="H84" s="86" t="s">
        <v>18</v>
      </c>
      <c r="I84" s="84">
        <v>44561</v>
      </c>
      <c r="J84" s="85" t="s">
        <v>55</v>
      </c>
    </row>
    <row r="85" spans="1:10" ht="12.75">
      <c r="A85" s="82" t="s">
        <v>26</v>
      </c>
      <c r="B85" s="86" t="s">
        <v>459</v>
      </c>
      <c r="C85" s="4" t="s">
        <v>57</v>
      </c>
      <c r="D85" s="83">
        <v>13300000</v>
      </c>
      <c r="E85" s="83">
        <v>89</v>
      </c>
      <c r="F85" s="83"/>
      <c r="G85" s="86" t="s">
        <v>27</v>
      </c>
      <c r="H85" s="86" t="s">
        <v>18</v>
      </c>
      <c r="I85" s="84">
        <v>44561</v>
      </c>
      <c r="J85" s="85" t="s">
        <v>20</v>
      </c>
    </row>
    <row r="86" spans="1:10" ht="12.75">
      <c r="A86" s="82" t="s">
        <v>26</v>
      </c>
      <c r="B86" s="86" t="s">
        <v>374</v>
      </c>
      <c r="C86" s="4" t="s">
        <v>57</v>
      </c>
      <c r="D86" s="83">
        <v>13500000</v>
      </c>
      <c r="E86" s="83">
        <v>15</v>
      </c>
      <c r="F86" s="83"/>
      <c r="G86" s="86" t="s">
        <v>375</v>
      </c>
      <c r="H86" s="86" t="s">
        <v>24</v>
      </c>
      <c r="I86" s="84">
        <v>44561</v>
      </c>
      <c r="J86" s="85" t="s">
        <v>55</v>
      </c>
    </row>
    <row r="87" spans="1:10" ht="12.75">
      <c r="A87" s="82" t="s">
        <v>26</v>
      </c>
      <c r="B87" s="86" t="s">
        <v>376</v>
      </c>
      <c r="C87" s="86" t="s">
        <v>57</v>
      </c>
      <c r="D87" s="83">
        <v>45200000</v>
      </c>
      <c r="E87" s="83">
        <v>350</v>
      </c>
      <c r="F87" s="83"/>
      <c r="G87" s="86" t="s">
        <v>130</v>
      </c>
      <c r="H87" s="86" t="s">
        <v>18</v>
      </c>
      <c r="I87" s="84">
        <v>44561</v>
      </c>
      <c r="J87" s="85" t="s">
        <v>55</v>
      </c>
    </row>
    <row r="88" spans="1:10" ht="12.75">
      <c r="A88" s="82" t="s">
        <v>26</v>
      </c>
      <c r="B88" s="86" t="s">
        <v>379</v>
      </c>
      <c r="C88" s="4" t="s">
        <v>57</v>
      </c>
      <c r="D88" s="83">
        <v>15525000</v>
      </c>
      <c r="E88" s="83">
        <v>126</v>
      </c>
      <c r="F88" s="83"/>
      <c r="G88" s="86" t="s">
        <v>137</v>
      </c>
      <c r="H88" s="86" t="s">
        <v>18</v>
      </c>
      <c r="I88" s="84">
        <v>44561</v>
      </c>
      <c r="J88" s="85" t="s">
        <v>55</v>
      </c>
    </row>
    <row r="89" spans="1:10" ht="12.75">
      <c r="A89" s="82" t="s">
        <v>26</v>
      </c>
      <c r="B89" s="86" t="s">
        <v>63</v>
      </c>
      <c r="C89" s="86" t="s">
        <v>57</v>
      </c>
      <c r="D89" s="83">
        <v>39916000</v>
      </c>
      <c r="E89" s="83">
        <v>197</v>
      </c>
      <c r="F89" s="83"/>
      <c r="G89" s="86" t="s">
        <v>340</v>
      </c>
      <c r="H89" s="86" t="s">
        <v>18</v>
      </c>
      <c r="I89" s="84">
        <v>44561</v>
      </c>
      <c r="J89" s="85" t="s">
        <v>16</v>
      </c>
    </row>
    <row r="90" spans="1:10" ht="12.75">
      <c r="A90" s="82" t="s">
        <v>26</v>
      </c>
      <c r="B90" s="86" t="s">
        <v>380</v>
      </c>
      <c r="C90" s="86" t="s">
        <v>57</v>
      </c>
      <c r="D90" s="83">
        <v>6405448</v>
      </c>
      <c r="E90" s="83">
        <v>39</v>
      </c>
      <c r="F90" s="83"/>
      <c r="G90" s="86" t="s">
        <v>137</v>
      </c>
      <c r="H90" s="86" t="s">
        <v>76</v>
      </c>
      <c r="I90" s="84">
        <v>44561</v>
      </c>
      <c r="J90" s="85" t="s">
        <v>55</v>
      </c>
    </row>
    <row r="91" spans="1:10" ht="12.75">
      <c r="A91" s="82" t="s">
        <v>26</v>
      </c>
      <c r="B91" s="86" t="s">
        <v>381</v>
      </c>
      <c r="C91" s="86" t="s">
        <v>57</v>
      </c>
      <c r="D91" s="83">
        <v>10000000</v>
      </c>
      <c r="E91" s="83">
        <v>0</v>
      </c>
      <c r="F91" s="83"/>
      <c r="G91" s="86" t="s">
        <v>69</v>
      </c>
      <c r="H91" s="86" t="s">
        <v>28</v>
      </c>
      <c r="I91" s="84">
        <v>44561</v>
      </c>
      <c r="J91" s="85" t="s">
        <v>55</v>
      </c>
    </row>
    <row r="92" spans="1:10" ht="25.5">
      <c r="A92" s="13" t="s">
        <v>80</v>
      </c>
      <c r="B92" s="98">
        <f>COUNTIF(B50:B91,"*")</f>
        <v>42</v>
      </c>
      <c r="C92" s="98"/>
      <c r="D92" s="99">
        <f>SUM(D50:D91)</f>
        <v>1141397726</v>
      </c>
      <c r="E92" s="100">
        <f>SUM(E50:E91)</f>
        <v>3558</v>
      </c>
      <c r="F92" s="100">
        <f>SUM(F50:F91)</f>
        <v>1065000</v>
      </c>
      <c r="G92" s="13"/>
      <c r="H92" s="13"/>
      <c r="I92" s="11" t="s">
        <v>83</v>
      </c>
      <c r="J92" s="26">
        <f>B92-(COUNTIF(J50:J91,"No"))</f>
        <v>16</v>
      </c>
    </row>
    <row r="94" spans="1:2" ht="12.75">
      <c r="A94" s="35" t="s">
        <v>61</v>
      </c>
      <c r="B94" s="35"/>
    </row>
    <row r="95" spans="1:2" ht="12.75">
      <c r="A95" s="35"/>
      <c r="B95" s="35"/>
    </row>
    <row r="96" spans="1:2" ht="12.75">
      <c r="A96" s="35"/>
      <c r="B96" s="35"/>
    </row>
    <row r="97" spans="1:2" ht="12.75">
      <c r="A97" s="35"/>
      <c r="B97" s="35"/>
    </row>
    <row r="98" spans="1:2" ht="12.75">
      <c r="A98" s="35"/>
      <c r="B98" s="35"/>
    </row>
    <row r="99" spans="1:2" ht="12.75">
      <c r="A99" s="35"/>
      <c r="B99" s="35"/>
    </row>
    <row r="100" spans="1:2" ht="12.75">
      <c r="A100" s="35"/>
      <c r="B100" s="35"/>
    </row>
  </sheetData>
  <sheetProtection/>
  <printOptions/>
  <pageMargins left="0.25" right="0.25" top="0.75" bottom="0.75" header="0.3" footer="0.3"/>
  <pageSetup fitToHeight="0" fitToWidth="1" horizontalDpi="600" verticalDpi="600" orientation="landscape" scale="75" r:id="rId4"/>
  <drawing r:id="rId3"/>
  <tableParts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L72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37.8515625" style="0" customWidth="1"/>
    <col min="3" max="3" width="7.421875" style="0" customWidth="1"/>
    <col min="4" max="4" width="17.8515625" style="0" customWidth="1"/>
    <col min="5" max="5" width="7.421875" style="0" customWidth="1"/>
    <col min="6" max="6" width="14.421875" style="0" customWidth="1"/>
    <col min="7" max="7" width="28.7109375" style="0" customWidth="1"/>
    <col min="8" max="8" width="30.421875" style="0" customWidth="1"/>
    <col min="9" max="9" width="12.421875" style="0" customWidth="1"/>
    <col min="10" max="10" width="13.421875" style="0" customWidth="1"/>
    <col min="11" max="11" width="8.8515625" style="0" customWidth="1"/>
    <col min="12" max="12" width="11.140625" style="0" bestFit="1" customWidth="1"/>
  </cols>
  <sheetData>
    <row r="1" spans="1:2" ht="18.75">
      <c r="A1" s="7">
        <v>2020</v>
      </c>
      <c r="B1" s="118" t="s">
        <v>86</v>
      </c>
    </row>
    <row r="3" spans="1:10" ht="25.5">
      <c r="A3" s="125" t="s">
        <v>85</v>
      </c>
      <c r="B3" s="126">
        <f>SUM(B23,B64)</f>
        <v>57</v>
      </c>
      <c r="C3" s="126"/>
      <c r="D3" s="127">
        <f>SUM(D64,D23)</f>
        <v>1259660205</v>
      </c>
      <c r="E3" s="128">
        <f>SUM(E64,E23)</f>
        <v>3177</v>
      </c>
      <c r="F3" s="128">
        <f>SUM(F23,F64)</f>
        <v>276000</v>
      </c>
      <c r="G3" s="126"/>
      <c r="H3" s="126"/>
      <c r="I3" s="129" t="s">
        <v>81</v>
      </c>
      <c r="J3" s="130">
        <f>SUM(J23,J64)</f>
        <v>26</v>
      </c>
    </row>
    <row r="4" spans="1:10" ht="12.75">
      <c r="A4" s="22" t="s">
        <v>6</v>
      </c>
      <c r="B4" s="19" t="s">
        <v>0</v>
      </c>
      <c r="C4" s="19" t="s">
        <v>1</v>
      </c>
      <c r="D4" s="19" t="s">
        <v>2</v>
      </c>
      <c r="E4" s="19" t="s">
        <v>3</v>
      </c>
      <c r="F4" s="19" t="s">
        <v>60</v>
      </c>
      <c r="G4" s="19" t="s">
        <v>17</v>
      </c>
      <c r="H4" s="19" t="s">
        <v>140</v>
      </c>
      <c r="I4" s="20" t="s">
        <v>4</v>
      </c>
      <c r="J4" s="23" t="s">
        <v>5</v>
      </c>
    </row>
    <row r="5" spans="1:10" ht="14.25" customHeight="1">
      <c r="A5" s="82" t="s">
        <v>10</v>
      </c>
      <c r="B5" s="86" t="s">
        <v>246</v>
      </c>
      <c r="C5" s="4" t="s">
        <v>15</v>
      </c>
      <c r="D5" s="83">
        <v>10000000</v>
      </c>
      <c r="E5" s="83">
        <v>25</v>
      </c>
      <c r="F5" s="83"/>
      <c r="G5" s="86" t="s">
        <v>97</v>
      </c>
      <c r="H5" s="86" t="s">
        <v>46</v>
      </c>
      <c r="I5" s="84">
        <v>43881</v>
      </c>
      <c r="J5" s="85" t="s">
        <v>31</v>
      </c>
    </row>
    <row r="6" spans="1:10" ht="12.75">
      <c r="A6" s="82" t="s">
        <v>10</v>
      </c>
      <c r="B6" s="86" t="s">
        <v>253</v>
      </c>
      <c r="C6" s="86" t="s">
        <v>15</v>
      </c>
      <c r="D6" s="83">
        <v>355000</v>
      </c>
      <c r="E6" s="83">
        <v>33</v>
      </c>
      <c r="F6" s="83"/>
      <c r="G6" s="86" t="s">
        <v>64</v>
      </c>
      <c r="H6" s="86" t="s">
        <v>18</v>
      </c>
      <c r="I6" s="84">
        <v>43910</v>
      </c>
      <c r="J6" s="85" t="s">
        <v>55</v>
      </c>
    </row>
    <row r="7" spans="1:10" ht="12.75">
      <c r="A7" s="82" t="s">
        <v>9</v>
      </c>
      <c r="B7" s="86" t="s">
        <v>256</v>
      </c>
      <c r="C7" s="86" t="s">
        <v>15</v>
      </c>
      <c r="D7" s="83">
        <v>14000000</v>
      </c>
      <c r="E7" s="83">
        <v>81</v>
      </c>
      <c r="F7" s="83"/>
      <c r="G7" s="86" t="s">
        <v>64</v>
      </c>
      <c r="H7" s="86" t="s">
        <v>18</v>
      </c>
      <c r="I7" s="84">
        <v>43941</v>
      </c>
      <c r="J7" s="85" t="s">
        <v>55</v>
      </c>
    </row>
    <row r="8" spans="1:12" ht="12.75">
      <c r="A8" s="82" t="s">
        <v>12</v>
      </c>
      <c r="B8" s="86" t="s">
        <v>254</v>
      </c>
      <c r="C8" s="86" t="s">
        <v>15</v>
      </c>
      <c r="D8" s="83">
        <v>8000000</v>
      </c>
      <c r="E8" s="83">
        <v>41</v>
      </c>
      <c r="F8" s="83"/>
      <c r="G8" s="86" t="s">
        <v>137</v>
      </c>
      <c r="H8" s="86" t="s">
        <v>255</v>
      </c>
      <c r="I8" s="84">
        <v>43941</v>
      </c>
      <c r="J8" s="85" t="s">
        <v>16</v>
      </c>
      <c r="L8" s="8"/>
    </row>
    <row r="9" spans="1:12" ht="12.75">
      <c r="A9" s="82" t="s">
        <v>9</v>
      </c>
      <c r="B9" s="86" t="s">
        <v>277</v>
      </c>
      <c r="C9" s="86" t="s">
        <v>15</v>
      </c>
      <c r="D9" s="83">
        <v>1500000</v>
      </c>
      <c r="E9" s="83">
        <v>37</v>
      </c>
      <c r="F9" s="83"/>
      <c r="G9" s="86" t="s">
        <v>88</v>
      </c>
      <c r="H9" s="86" t="s">
        <v>18</v>
      </c>
      <c r="I9" s="84">
        <v>43941</v>
      </c>
      <c r="J9" s="85" t="s">
        <v>55</v>
      </c>
      <c r="L9" s="8"/>
    </row>
    <row r="10" spans="1:10" ht="12.75">
      <c r="A10" s="82" t="s">
        <v>26</v>
      </c>
      <c r="B10" s="86" t="s">
        <v>279</v>
      </c>
      <c r="C10" s="86" t="s">
        <v>15</v>
      </c>
      <c r="D10" s="83">
        <v>14369573</v>
      </c>
      <c r="E10" s="83">
        <v>25</v>
      </c>
      <c r="F10" s="83"/>
      <c r="G10" s="86" t="s">
        <v>130</v>
      </c>
      <c r="H10" s="86" t="s">
        <v>280</v>
      </c>
      <c r="I10" s="84">
        <v>43952</v>
      </c>
      <c r="J10" s="85" t="s">
        <v>23</v>
      </c>
    </row>
    <row r="11" spans="1:10" ht="12.75">
      <c r="A11" s="82" t="s">
        <v>26</v>
      </c>
      <c r="B11" s="86" t="s">
        <v>281</v>
      </c>
      <c r="C11" s="86" t="s">
        <v>15</v>
      </c>
      <c r="D11" s="83">
        <v>420000</v>
      </c>
      <c r="E11" s="83">
        <v>3</v>
      </c>
      <c r="F11" s="83"/>
      <c r="G11" s="86" t="s">
        <v>97</v>
      </c>
      <c r="H11" s="86" t="s">
        <v>46</v>
      </c>
      <c r="I11" s="84">
        <v>43983</v>
      </c>
      <c r="J11" s="85" t="s">
        <v>55</v>
      </c>
    </row>
    <row r="12" spans="1:10" ht="12" customHeight="1">
      <c r="A12" s="82" t="s">
        <v>10</v>
      </c>
      <c r="B12" s="86" t="s">
        <v>258</v>
      </c>
      <c r="C12" s="86" t="s">
        <v>15</v>
      </c>
      <c r="D12" s="83">
        <v>0</v>
      </c>
      <c r="E12" s="83">
        <v>15</v>
      </c>
      <c r="F12" s="83"/>
      <c r="G12" s="86" t="s">
        <v>97</v>
      </c>
      <c r="H12" s="86" t="s">
        <v>46</v>
      </c>
      <c r="I12" s="84">
        <v>44002</v>
      </c>
      <c r="J12" s="85" t="s">
        <v>67</v>
      </c>
    </row>
    <row r="13" spans="1:10" ht="12.75">
      <c r="A13" s="82" t="s">
        <v>11</v>
      </c>
      <c r="B13" s="86" t="s">
        <v>291</v>
      </c>
      <c r="C13" s="86" t="s">
        <v>15</v>
      </c>
      <c r="D13" s="83">
        <v>1500000</v>
      </c>
      <c r="E13" s="83">
        <v>21</v>
      </c>
      <c r="F13" s="83"/>
      <c r="G13" s="86" t="s">
        <v>137</v>
      </c>
      <c r="H13" s="86" t="s">
        <v>18</v>
      </c>
      <c r="I13" s="84">
        <v>44002</v>
      </c>
      <c r="J13" s="85" t="s">
        <v>55</v>
      </c>
    </row>
    <row r="14" spans="1:10" ht="12.75">
      <c r="A14" s="82" t="s">
        <v>10</v>
      </c>
      <c r="B14" s="86" t="s">
        <v>263</v>
      </c>
      <c r="C14" s="86" t="s">
        <v>15</v>
      </c>
      <c r="D14" s="83">
        <v>1200000</v>
      </c>
      <c r="E14" s="83">
        <v>21</v>
      </c>
      <c r="F14" s="83"/>
      <c r="G14" s="86" t="s">
        <v>37</v>
      </c>
      <c r="H14" s="86" t="s">
        <v>18</v>
      </c>
      <c r="I14" s="84">
        <v>44002</v>
      </c>
      <c r="J14" s="85" t="s">
        <v>55</v>
      </c>
    </row>
    <row r="15" spans="1:10" ht="12.75">
      <c r="A15" s="82" t="s">
        <v>26</v>
      </c>
      <c r="B15" s="86" t="s">
        <v>282</v>
      </c>
      <c r="C15" s="86" t="s">
        <v>15</v>
      </c>
      <c r="D15" s="83">
        <v>0</v>
      </c>
      <c r="E15" s="83">
        <v>20</v>
      </c>
      <c r="F15" s="83"/>
      <c r="G15" s="86" t="s">
        <v>312</v>
      </c>
      <c r="H15" s="86" t="s">
        <v>24</v>
      </c>
      <c r="I15" s="84">
        <v>44044</v>
      </c>
      <c r="J15" s="85" t="s">
        <v>55</v>
      </c>
    </row>
    <row r="16" spans="1:10" ht="14.25" customHeight="1">
      <c r="A16" s="82" t="s">
        <v>10</v>
      </c>
      <c r="B16" s="86" t="s">
        <v>296</v>
      </c>
      <c r="C16" s="86" t="s">
        <v>15</v>
      </c>
      <c r="D16" s="83">
        <v>3000000</v>
      </c>
      <c r="E16" s="83">
        <v>78</v>
      </c>
      <c r="F16" s="83">
        <v>150000</v>
      </c>
      <c r="G16" s="86" t="s">
        <v>27</v>
      </c>
      <c r="H16" s="86" t="s">
        <v>18</v>
      </c>
      <c r="I16" s="84">
        <v>44063</v>
      </c>
      <c r="J16" s="85" t="s">
        <v>38</v>
      </c>
    </row>
    <row r="17" spans="1:10" ht="12.75">
      <c r="A17" s="82" t="s">
        <v>26</v>
      </c>
      <c r="B17" s="86" t="s">
        <v>265</v>
      </c>
      <c r="C17" s="86" t="s">
        <v>15</v>
      </c>
      <c r="D17" s="83"/>
      <c r="E17" s="83"/>
      <c r="F17" s="83"/>
      <c r="G17" s="86" t="s">
        <v>141</v>
      </c>
      <c r="H17" s="86" t="s">
        <v>84</v>
      </c>
      <c r="I17" s="84">
        <v>44063</v>
      </c>
      <c r="J17" s="85" t="s">
        <v>35</v>
      </c>
    </row>
    <row r="18" spans="1:10" ht="12.75">
      <c r="A18" s="82" t="s">
        <v>10</v>
      </c>
      <c r="B18" s="86" t="s">
        <v>266</v>
      </c>
      <c r="C18" s="86" t="s">
        <v>15</v>
      </c>
      <c r="D18" s="83">
        <v>200000000</v>
      </c>
      <c r="E18" s="83">
        <v>5</v>
      </c>
      <c r="F18" s="83">
        <v>45000</v>
      </c>
      <c r="G18" s="86" t="s">
        <v>92</v>
      </c>
      <c r="H18" s="86" t="s">
        <v>66</v>
      </c>
      <c r="I18" s="84">
        <v>44094</v>
      </c>
      <c r="J18" s="85" t="s">
        <v>55</v>
      </c>
    </row>
    <row r="19" spans="1:10" ht="17.25" customHeight="1">
      <c r="A19" s="82" t="s">
        <v>10</v>
      </c>
      <c r="B19" s="86" t="s">
        <v>267</v>
      </c>
      <c r="C19" s="86" t="s">
        <v>15</v>
      </c>
      <c r="D19" s="83">
        <v>5000000</v>
      </c>
      <c r="E19" s="83">
        <v>94</v>
      </c>
      <c r="F19" s="83"/>
      <c r="G19" s="86" t="s">
        <v>138</v>
      </c>
      <c r="H19" s="86" t="s">
        <v>72</v>
      </c>
      <c r="I19" s="84">
        <v>44094</v>
      </c>
      <c r="J19" s="85" t="s">
        <v>55</v>
      </c>
    </row>
    <row r="20" spans="1:10" ht="12.75">
      <c r="A20" s="82" t="s">
        <v>26</v>
      </c>
      <c r="B20" s="86" t="s">
        <v>278</v>
      </c>
      <c r="C20" s="86" t="s">
        <v>15</v>
      </c>
      <c r="D20" s="83">
        <v>7080000</v>
      </c>
      <c r="E20" s="83">
        <v>40</v>
      </c>
      <c r="F20" s="83"/>
      <c r="G20" s="86" t="s">
        <v>137</v>
      </c>
      <c r="H20" s="86" t="s">
        <v>18</v>
      </c>
      <c r="I20" s="84">
        <v>44136</v>
      </c>
      <c r="J20" s="85" t="s">
        <v>41</v>
      </c>
    </row>
    <row r="21" spans="1:10" ht="12.75">
      <c r="A21" s="82" t="s">
        <v>12</v>
      </c>
      <c r="B21" s="86" t="s">
        <v>271</v>
      </c>
      <c r="C21" s="86" t="s">
        <v>15</v>
      </c>
      <c r="D21" s="83">
        <v>11700000</v>
      </c>
      <c r="E21" s="83">
        <v>80</v>
      </c>
      <c r="F21" s="83"/>
      <c r="G21" s="86" t="s">
        <v>137</v>
      </c>
      <c r="H21" s="86" t="s">
        <v>18</v>
      </c>
      <c r="I21" s="84">
        <v>44155</v>
      </c>
      <c r="J21" s="85" t="s">
        <v>55</v>
      </c>
    </row>
    <row r="22" spans="1:10" ht="12.75">
      <c r="A22" s="82" t="s">
        <v>14</v>
      </c>
      <c r="B22" s="86" t="s">
        <v>302</v>
      </c>
      <c r="C22" s="86" t="s">
        <v>15</v>
      </c>
      <c r="D22" s="83">
        <v>5600000</v>
      </c>
      <c r="E22" s="83">
        <v>35</v>
      </c>
      <c r="F22" s="83"/>
      <c r="G22" s="86" t="s">
        <v>64</v>
      </c>
      <c r="H22" s="86" t="s">
        <v>18</v>
      </c>
      <c r="I22" s="84">
        <v>44179</v>
      </c>
      <c r="J22" s="85" t="s">
        <v>55</v>
      </c>
    </row>
    <row r="23" spans="1:10" ht="25.5">
      <c r="A23" s="13" t="s">
        <v>79</v>
      </c>
      <c r="B23" s="13">
        <f>COUNTIF(B5:B22,"*")</f>
        <v>18</v>
      </c>
      <c r="C23" s="13"/>
      <c r="D23" s="9">
        <f>SUM(D5:D22)</f>
        <v>283724573</v>
      </c>
      <c r="E23" s="10">
        <f>SUM(E5:E22)</f>
        <v>654</v>
      </c>
      <c r="F23" s="10">
        <f>SUM(F5:F22)</f>
        <v>195000</v>
      </c>
      <c r="G23" s="13"/>
      <c r="H23" s="13"/>
      <c r="I23" s="11" t="s">
        <v>82</v>
      </c>
      <c r="J23" s="13">
        <f>B23-(COUNTIF(J5:J22,"No"))</f>
        <v>7</v>
      </c>
    </row>
    <row r="24" spans="1:10" ht="12.75">
      <c r="A24" s="22" t="s">
        <v>6</v>
      </c>
      <c r="B24" s="19" t="s">
        <v>0</v>
      </c>
      <c r="C24" s="19" t="s">
        <v>1</v>
      </c>
      <c r="D24" s="19" t="s">
        <v>2</v>
      </c>
      <c r="E24" s="19" t="s">
        <v>3</v>
      </c>
      <c r="F24" s="19" t="s">
        <v>60</v>
      </c>
      <c r="G24" s="19" t="s">
        <v>17</v>
      </c>
      <c r="H24" s="19" t="s">
        <v>140</v>
      </c>
      <c r="I24" s="20" t="s">
        <v>4</v>
      </c>
      <c r="J24" s="23" t="s">
        <v>5</v>
      </c>
    </row>
    <row r="25" spans="1:10" ht="12.75">
      <c r="A25" s="82" t="s">
        <v>10</v>
      </c>
      <c r="B25" s="86" t="s">
        <v>235</v>
      </c>
      <c r="C25" s="4" t="s">
        <v>57</v>
      </c>
      <c r="D25" s="83">
        <v>1000000</v>
      </c>
      <c r="E25" s="83">
        <v>22</v>
      </c>
      <c r="F25" s="83"/>
      <c r="G25" s="86" t="s">
        <v>62</v>
      </c>
      <c r="H25" s="86" t="s">
        <v>113</v>
      </c>
      <c r="I25" s="84">
        <v>43850</v>
      </c>
      <c r="J25" s="85" t="s">
        <v>51</v>
      </c>
    </row>
    <row r="26" spans="1:10" ht="12.75">
      <c r="A26" s="82" t="s">
        <v>10</v>
      </c>
      <c r="B26" s="86" t="s">
        <v>243</v>
      </c>
      <c r="C26" s="4" t="s">
        <v>57</v>
      </c>
      <c r="D26" s="83">
        <v>4200000</v>
      </c>
      <c r="E26" s="83">
        <v>34</v>
      </c>
      <c r="F26" s="83"/>
      <c r="G26" s="111" t="s">
        <v>142</v>
      </c>
      <c r="H26" s="86" t="s">
        <v>68</v>
      </c>
      <c r="I26" s="84">
        <v>43850</v>
      </c>
      <c r="J26" s="85" t="s">
        <v>55</v>
      </c>
    </row>
    <row r="27" spans="1:10" ht="12.75">
      <c r="A27" s="82" t="s">
        <v>12</v>
      </c>
      <c r="B27" s="86" t="s">
        <v>276</v>
      </c>
      <c r="C27" s="4" t="s">
        <v>57</v>
      </c>
      <c r="D27" s="83">
        <v>20570000</v>
      </c>
      <c r="E27" s="83">
        <v>79</v>
      </c>
      <c r="F27" s="83"/>
      <c r="G27" s="86" t="s">
        <v>142</v>
      </c>
      <c r="H27" s="86" t="s">
        <v>18</v>
      </c>
      <c r="I27" s="84">
        <v>43850</v>
      </c>
      <c r="J27" s="85" t="s">
        <v>23</v>
      </c>
    </row>
    <row r="28" spans="1:10" ht="12.75">
      <c r="A28" s="82" t="s">
        <v>10</v>
      </c>
      <c r="B28" s="86" t="s">
        <v>245</v>
      </c>
      <c r="C28" s="4" t="s">
        <v>57</v>
      </c>
      <c r="D28" s="83">
        <v>2500000</v>
      </c>
      <c r="E28" s="83">
        <v>80</v>
      </c>
      <c r="F28" s="83"/>
      <c r="G28" s="86" t="s">
        <v>88</v>
      </c>
      <c r="H28" s="86" t="s">
        <v>111</v>
      </c>
      <c r="I28" s="84">
        <v>43881</v>
      </c>
      <c r="J28" s="85" t="s">
        <v>55</v>
      </c>
    </row>
    <row r="29" spans="1:10" ht="12.75">
      <c r="A29" s="82" t="s">
        <v>11</v>
      </c>
      <c r="B29" s="86" t="s">
        <v>292</v>
      </c>
      <c r="C29" s="4" t="s">
        <v>57</v>
      </c>
      <c r="D29" s="83">
        <v>8000000</v>
      </c>
      <c r="E29" s="83">
        <v>50</v>
      </c>
      <c r="F29" s="83"/>
      <c r="G29" s="86" t="s">
        <v>62</v>
      </c>
      <c r="H29" s="86" t="s">
        <v>113</v>
      </c>
      <c r="I29" s="84">
        <v>43902</v>
      </c>
      <c r="J29" s="85" t="s">
        <v>55</v>
      </c>
    </row>
    <row r="30" spans="1:10" ht="15" customHeight="1">
      <c r="A30" s="82" t="s">
        <v>29</v>
      </c>
      <c r="B30" s="86" t="s">
        <v>25</v>
      </c>
      <c r="C30" s="86" t="s">
        <v>57</v>
      </c>
      <c r="D30" s="83">
        <v>15000000</v>
      </c>
      <c r="E30" s="83">
        <v>0</v>
      </c>
      <c r="F30" s="83"/>
      <c r="G30" s="86" t="s">
        <v>137</v>
      </c>
      <c r="H30" s="86" t="s">
        <v>18</v>
      </c>
      <c r="I30" s="84">
        <v>43910</v>
      </c>
      <c r="J30" s="85" t="s">
        <v>55</v>
      </c>
    </row>
    <row r="31" spans="1:10" ht="12.75">
      <c r="A31" s="82" t="s">
        <v>26</v>
      </c>
      <c r="B31" s="86" t="s">
        <v>287</v>
      </c>
      <c r="C31" s="4" t="s">
        <v>57</v>
      </c>
      <c r="D31" s="83">
        <v>3500000</v>
      </c>
      <c r="E31" s="83">
        <v>0</v>
      </c>
      <c r="F31" s="83"/>
      <c r="G31" s="86" t="s">
        <v>137</v>
      </c>
      <c r="H31" s="86" t="s">
        <v>18</v>
      </c>
      <c r="I31" s="84">
        <v>43922</v>
      </c>
      <c r="J31" s="85" t="s">
        <v>288</v>
      </c>
    </row>
    <row r="32" spans="1:10" ht="12.75">
      <c r="A32" s="82" t="s">
        <v>26</v>
      </c>
      <c r="B32" s="86" t="s">
        <v>257</v>
      </c>
      <c r="C32" s="86" t="s">
        <v>57</v>
      </c>
      <c r="D32" s="83">
        <v>27900000</v>
      </c>
      <c r="E32" s="83">
        <v>20</v>
      </c>
      <c r="F32" s="83"/>
      <c r="G32" s="86" t="s">
        <v>137</v>
      </c>
      <c r="H32" s="86" t="s">
        <v>18</v>
      </c>
      <c r="I32" s="84">
        <v>43922</v>
      </c>
      <c r="J32" s="85" t="s">
        <v>55</v>
      </c>
    </row>
    <row r="33" spans="1:10" ht="12.75">
      <c r="A33" s="82" t="s">
        <v>26</v>
      </c>
      <c r="B33" s="86" t="s">
        <v>39</v>
      </c>
      <c r="C33" s="4" t="s">
        <v>57</v>
      </c>
      <c r="D33" s="83">
        <v>5900000</v>
      </c>
      <c r="E33" s="83">
        <v>15</v>
      </c>
      <c r="F33" s="83"/>
      <c r="G33" s="86" t="s">
        <v>142</v>
      </c>
      <c r="H33" s="86" t="s">
        <v>18</v>
      </c>
      <c r="I33" s="84">
        <v>43922</v>
      </c>
      <c r="J33" s="85" t="s">
        <v>41</v>
      </c>
    </row>
    <row r="34" spans="1:10" ht="12.75">
      <c r="A34" s="82" t="s">
        <v>26</v>
      </c>
      <c r="B34" s="86" t="s">
        <v>313</v>
      </c>
      <c r="C34" s="4" t="s">
        <v>57</v>
      </c>
      <c r="D34" s="83">
        <v>36000000</v>
      </c>
      <c r="E34" s="83">
        <v>180</v>
      </c>
      <c r="F34" s="83"/>
      <c r="G34" s="86" t="s">
        <v>92</v>
      </c>
      <c r="H34" s="86" t="s">
        <v>18</v>
      </c>
      <c r="I34" s="84">
        <v>43968</v>
      </c>
      <c r="J34" s="85" t="s">
        <v>31</v>
      </c>
    </row>
    <row r="35" spans="1:10" ht="12.75">
      <c r="A35" s="82" t="s">
        <v>10</v>
      </c>
      <c r="B35" s="86" t="s">
        <v>98</v>
      </c>
      <c r="C35" s="111" t="s">
        <v>57</v>
      </c>
      <c r="D35" s="83">
        <v>1100000</v>
      </c>
      <c r="E35" s="83">
        <v>350</v>
      </c>
      <c r="F35" s="83"/>
      <c r="G35" s="86" t="s">
        <v>97</v>
      </c>
      <c r="H35" s="86" t="s">
        <v>46</v>
      </c>
      <c r="I35" s="84">
        <v>43983</v>
      </c>
      <c r="J35" s="85" t="s">
        <v>55</v>
      </c>
    </row>
    <row r="36" spans="1:10" ht="13.5" customHeight="1">
      <c r="A36" s="82" t="s">
        <v>26</v>
      </c>
      <c r="B36" s="86" t="s">
        <v>289</v>
      </c>
      <c r="C36" s="4" t="s">
        <v>57</v>
      </c>
      <c r="D36" s="83">
        <v>17314600</v>
      </c>
      <c r="E36" s="83">
        <v>100</v>
      </c>
      <c r="F36" s="83"/>
      <c r="G36" s="86" t="s">
        <v>138</v>
      </c>
      <c r="H36" s="86" t="s">
        <v>18</v>
      </c>
      <c r="I36" s="84">
        <v>43983</v>
      </c>
      <c r="J36" s="85" t="s">
        <v>55</v>
      </c>
    </row>
    <row r="37" spans="1:10" ht="12.75">
      <c r="A37" s="82" t="s">
        <v>11</v>
      </c>
      <c r="B37" s="86" t="s">
        <v>259</v>
      </c>
      <c r="C37" s="4" t="s">
        <v>57</v>
      </c>
      <c r="D37" s="83">
        <v>13500000</v>
      </c>
      <c r="E37" s="83">
        <v>30</v>
      </c>
      <c r="F37" s="83"/>
      <c r="G37" s="86" t="s">
        <v>137</v>
      </c>
      <c r="H37" s="86" t="s">
        <v>18</v>
      </c>
      <c r="I37" s="84">
        <v>43999</v>
      </c>
      <c r="J37" s="85" t="s">
        <v>48</v>
      </c>
    </row>
    <row r="38" spans="1:10" ht="12.75">
      <c r="A38" s="82" t="s">
        <v>11</v>
      </c>
      <c r="B38" s="86" t="s">
        <v>260</v>
      </c>
      <c r="C38" s="4" t="s">
        <v>57</v>
      </c>
      <c r="D38" s="83">
        <v>26000000</v>
      </c>
      <c r="E38" s="83">
        <v>0</v>
      </c>
      <c r="F38" s="83">
        <v>48000</v>
      </c>
      <c r="G38" s="4" t="s">
        <v>137</v>
      </c>
      <c r="H38" s="86" t="s">
        <v>18</v>
      </c>
      <c r="I38" s="84">
        <v>44000</v>
      </c>
      <c r="J38" s="85" t="s">
        <v>33</v>
      </c>
    </row>
    <row r="39" spans="1:10" ht="12.75">
      <c r="A39" s="82" t="s">
        <v>10</v>
      </c>
      <c r="B39" s="86" t="s">
        <v>261</v>
      </c>
      <c r="C39" s="111" t="s">
        <v>57</v>
      </c>
      <c r="D39" s="83"/>
      <c r="E39" s="83"/>
      <c r="F39" s="83"/>
      <c r="G39" s="86" t="s">
        <v>142</v>
      </c>
      <c r="H39" s="86" t="s">
        <v>18</v>
      </c>
      <c r="I39" s="84">
        <v>44002</v>
      </c>
      <c r="J39" s="85" t="s">
        <v>55</v>
      </c>
    </row>
    <row r="40" spans="1:10" ht="15" customHeight="1">
      <c r="A40" s="82" t="s">
        <v>10</v>
      </c>
      <c r="B40" s="86" t="s">
        <v>235</v>
      </c>
      <c r="C40" s="111" t="s">
        <v>57</v>
      </c>
      <c r="D40" s="83"/>
      <c r="E40" s="83">
        <v>40</v>
      </c>
      <c r="F40" s="83"/>
      <c r="G40" s="86" t="s">
        <v>62</v>
      </c>
      <c r="H40" s="86" t="s">
        <v>113</v>
      </c>
      <c r="I40" s="84">
        <v>44002</v>
      </c>
      <c r="J40" s="85" t="s">
        <v>51</v>
      </c>
    </row>
    <row r="41" spans="1:10" ht="12.75">
      <c r="A41" s="82" t="s">
        <v>11</v>
      </c>
      <c r="B41" s="86" t="s">
        <v>264</v>
      </c>
      <c r="C41" s="4" t="s">
        <v>57</v>
      </c>
      <c r="D41" s="83">
        <v>3800000</v>
      </c>
      <c r="E41" s="83">
        <v>0</v>
      </c>
      <c r="F41" s="83">
        <v>33000</v>
      </c>
      <c r="G41" s="86" t="s">
        <v>137</v>
      </c>
      <c r="H41" s="86" t="s">
        <v>18</v>
      </c>
      <c r="I41" s="84">
        <v>44019</v>
      </c>
      <c r="J41" s="85" t="s">
        <v>55</v>
      </c>
    </row>
    <row r="42" spans="1:10" ht="12.75">
      <c r="A42" s="82" t="s">
        <v>8</v>
      </c>
      <c r="B42" s="86" t="s">
        <v>262</v>
      </c>
      <c r="C42" s="4" t="s">
        <v>57</v>
      </c>
      <c r="D42" s="83">
        <v>9500000</v>
      </c>
      <c r="E42" s="83">
        <v>50</v>
      </c>
      <c r="F42" s="83"/>
      <c r="G42" s="86" t="s">
        <v>137</v>
      </c>
      <c r="H42" s="86" t="s">
        <v>18</v>
      </c>
      <c r="I42" s="84">
        <v>44032</v>
      </c>
      <c r="J42" s="85" t="s">
        <v>55</v>
      </c>
    </row>
    <row r="43" spans="1:10" ht="12.75">
      <c r="A43" s="82" t="s">
        <v>10</v>
      </c>
      <c r="B43" s="86" t="s">
        <v>298</v>
      </c>
      <c r="C43" s="4" t="s">
        <v>57</v>
      </c>
      <c r="D43" s="83">
        <v>8500000</v>
      </c>
      <c r="E43" s="83">
        <v>118</v>
      </c>
      <c r="F43" s="83"/>
      <c r="G43" s="86" t="s">
        <v>130</v>
      </c>
      <c r="H43" s="86" t="s">
        <v>18</v>
      </c>
      <c r="I43" s="84">
        <v>44044</v>
      </c>
      <c r="J43" s="85" t="s">
        <v>55</v>
      </c>
    </row>
    <row r="44" spans="1:10" ht="12.75">
      <c r="A44" s="82" t="s">
        <v>10</v>
      </c>
      <c r="B44" s="86" t="s">
        <v>299</v>
      </c>
      <c r="C44" s="4" t="s">
        <v>57</v>
      </c>
      <c r="D44" s="83">
        <v>39000000</v>
      </c>
      <c r="E44" s="83">
        <v>30</v>
      </c>
      <c r="F44" s="83"/>
      <c r="G44" s="86" t="s">
        <v>137</v>
      </c>
      <c r="H44" s="86" t="s">
        <v>18</v>
      </c>
      <c r="I44" s="84">
        <v>44075</v>
      </c>
      <c r="J44" s="85" t="s">
        <v>30</v>
      </c>
    </row>
    <row r="45" spans="1:10" ht="16.5" customHeight="1">
      <c r="A45" s="82" t="s">
        <v>8</v>
      </c>
      <c r="B45" s="86" t="s">
        <v>77</v>
      </c>
      <c r="C45" s="4" t="s">
        <v>57</v>
      </c>
      <c r="D45" s="83">
        <v>1700000</v>
      </c>
      <c r="E45" s="83">
        <v>21</v>
      </c>
      <c r="F45" s="83"/>
      <c r="G45" s="86" t="s">
        <v>139</v>
      </c>
      <c r="H45" s="86" t="s">
        <v>18</v>
      </c>
      <c r="I45" s="84">
        <v>44094</v>
      </c>
      <c r="J45" s="85" t="s">
        <v>55</v>
      </c>
    </row>
    <row r="46" spans="1:10" ht="12.75">
      <c r="A46" s="82" t="s">
        <v>10</v>
      </c>
      <c r="B46" s="86" t="s">
        <v>272</v>
      </c>
      <c r="C46" s="4" t="s">
        <v>57</v>
      </c>
      <c r="D46" s="83">
        <v>1073000</v>
      </c>
      <c r="E46" s="83">
        <v>33</v>
      </c>
      <c r="F46" s="83"/>
      <c r="G46" s="86" t="s">
        <v>97</v>
      </c>
      <c r="H46" s="86" t="s">
        <v>46</v>
      </c>
      <c r="I46" s="84">
        <v>44105</v>
      </c>
      <c r="J46" s="85" t="s">
        <v>55</v>
      </c>
    </row>
    <row r="47" spans="1:10" ht="12.75">
      <c r="A47" s="82" t="s">
        <v>12</v>
      </c>
      <c r="B47" s="86" t="s">
        <v>275</v>
      </c>
      <c r="C47" s="4" t="s">
        <v>57</v>
      </c>
      <c r="D47" s="83">
        <v>5000000</v>
      </c>
      <c r="E47" s="83">
        <v>0</v>
      </c>
      <c r="F47" s="83"/>
      <c r="G47" s="86" t="s">
        <v>97</v>
      </c>
      <c r="H47" s="86" t="s">
        <v>18</v>
      </c>
      <c r="I47" s="84">
        <v>44124</v>
      </c>
      <c r="J47" s="85" t="s">
        <v>36</v>
      </c>
    </row>
    <row r="48" spans="1:10" ht="12.75">
      <c r="A48" s="82" t="s">
        <v>26</v>
      </c>
      <c r="B48" s="86" t="s">
        <v>283</v>
      </c>
      <c r="C48" s="4" t="s">
        <v>57</v>
      </c>
      <c r="D48" s="83">
        <v>15600000</v>
      </c>
      <c r="E48" s="83">
        <v>0</v>
      </c>
      <c r="F48" s="83"/>
      <c r="G48" s="86" t="s">
        <v>88</v>
      </c>
      <c r="H48" s="86" t="s">
        <v>24</v>
      </c>
      <c r="I48" s="84">
        <v>44136</v>
      </c>
      <c r="J48" s="85" t="s">
        <v>31</v>
      </c>
    </row>
    <row r="49" spans="1:10" ht="12.75">
      <c r="A49" s="82" t="s">
        <v>26</v>
      </c>
      <c r="B49" s="86" t="s">
        <v>284</v>
      </c>
      <c r="C49" s="4" t="s">
        <v>57</v>
      </c>
      <c r="D49" s="83">
        <v>10000000</v>
      </c>
      <c r="E49" s="83">
        <v>10</v>
      </c>
      <c r="F49" s="83"/>
      <c r="G49" s="86" t="s">
        <v>137</v>
      </c>
      <c r="H49" s="86" t="s">
        <v>18</v>
      </c>
      <c r="I49" s="84">
        <v>44136</v>
      </c>
      <c r="J49" s="85" t="s">
        <v>55</v>
      </c>
    </row>
    <row r="50" spans="1:10" ht="12.75">
      <c r="A50" s="82" t="s">
        <v>26</v>
      </c>
      <c r="B50" s="86" t="s">
        <v>285</v>
      </c>
      <c r="C50" s="4" t="s">
        <v>57</v>
      </c>
      <c r="D50" s="83">
        <v>39883452</v>
      </c>
      <c r="E50" s="83">
        <v>176</v>
      </c>
      <c r="F50" s="83"/>
      <c r="G50" s="86" t="s">
        <v>143</v>
      </c>
      <c r="H50" s="86" t="s">
        <v>18</v>
      </c>
      <c r="I50" s="84">
        <v>44136</v>
      </c>
      <c r="J50" s="85" t="s">
        <v>31</v>
      </c>
    </row>
    <row r="51" spans="1:10" ht="12.75">
      <c r="A51" s="82" t="s">
        <v>26</v>
      </c>
      <c r="B51" s="86" t="s">
        <v>286</v>
      </c>
      <c r="C51" s="4" t="s">
        <v>57</v>
      </c>
      <c r="D51" s="83">
        <v>27000000</v>
      </c>
      <c r="E51" s="83">
        <v>0</v>
      </c>
      <c r="F51" s="83"/>
      <c r="G51" s="86" t="s">
        <v>142</v>
      </c>
      <c r="H51" s="86" t="s">
        <v>18</v>
      </c>
      <c r="I51" s="84">
        <v>44136</v>
      </c>
      <c r="J51" s="85" t="s">
        <v>22</v>
      </c>
    </row>
    <row r="52" spans="1:10" ht="12.75">
      <c r="A52" s="82" t="s">
        <v>26</v>
      </c>
      <c r="B52" s="86" t="s">
        <v>25</v>
      </c>
      <c r="C52" s="86" t="s">
        <v>57</v>
      </c>
      <c r="D52" s="83">
        <v>25000000</v>
      </c>
      <c r="E52" s="83">
        <v>0</v>
      </c>
      <c r="F52" s="83"/>
      <c r="G52" s="86" t="s">
        <v>137</v>
      </c>
      <c r="H52" s="86" t="s">
        <v>18</v>
      </c>
      <c r="I52" s="84">
        <v>44136</v>
      </c>
      <c r="J52" s="85" t="s">
        <v>55</v>
      </c>
    </row>
    <row r="53" spans="1:10" ht="12.75">
      <c r="A53" s="82" t="s">
        <v>10</v>
      </c>
      <c r="B53" s="86" t="s">
        <v>269</v>
      </c>
      <c r="C53" s="4" t="s">
        <v>57</v>
      </c>
      <c r="D53" s="83">
        <v>40000000</v>
      </c>
      <c r="E53" s="83">
        <v>60</v>
      </c>
      <c r="F53" s="83"/>
      <c r="G53" s="86" t="s">
        <v>97</v>
      </c>
      <c r="H53" s="86" t="s">
        <v>297</v>
      </c>
      <c r="I53" s="84">
        <v>44153</v>
      </c>
      <c r="J53" s="85" t="s">
        <v>55</v>
      </c>
    </row>
    <row r="54" spans="1:10" ht="12.75">
      <c r="A54" s="82" t="s">
        <v>26</v>
      </c>
      <c r="B54" s="86" t="s">
        <v>268</v>
      </c>
      <c r="C54" s="4" t="s">
        <v>57</v>
      </c>
      <c r="D54" s="83">
        <v>75000000</v>
      </c>
      <c r="E54" s="83">
        <v>0</v>
      </c>
      <c r="F54" s="83"/>
      <c r="G54" s="86" t="s">
        <v>142</v>
      </c>
      <c r="H54" s="86" t="s">
        <v>18</v>
      </c>
      <c r="I54" s="84">
        <v>44155</v>
      </c>
      <c r="J54" s="85" t="s">
        <v>22</v>
      </c>
    </row>
    <row r="55" spans="1:10" ht="12.75">
      <c r="A55" s="82" t="s">
        <v>29</v>
      </c>
      <c r="B55" s="86" t="s">
        <v>290</v>
      </c>
      <c r="C55" s="86" t="s">
        <v>57</v>
      </c>
      <c r="D55" s="83">
        <v>2200000</v>
      </c>
      <c r="E55" s="83">
        <v>0</v>
      </c>
      <c r="F55" s="83"/>
      <c r="G55" s="86" t="s">
        <v>130</v>
      </c>
      <c r="H55" s="86" t="s">
        <v>18</v>
      </c>
      <c r="I55" s="84">
        <v>44155</v>
      </c>
      <c r="J55" s="85" t="s">
        <v>55</v>
      </c>
    </row>
    <row r="56" spans="1:10" ht="12.75" customHeight="1">
      <c r="A56" s="82" t="s">
        <v>10</v>
      </c>
      <c r="B56" s="86" t="s">
        <v>268</v>
      </c>
      <c r="C56" s="4" t="s">
        <v>57</v>
      </c>
      <c r="D56" s="83">
        <v>100000000</v>
      </c>
      <c r="E56" s="83">
        <v>0</v>
      </c>
      <c r="F56" s="83"/>
      <c r="G56" s="86" t="s">
        <v>142</v>
      </c>
      <c r="H56" s="86" t="s">
        <v>18</v>
      </c>
      <c r="I56" s="84">
        <v>44166</v>
      </c>
      <c r="J56" s="85" t="s">
        <v>22</v>
      </c>
    </row>
    <row r="57" spans="1:10" ht="12.75">
      <c r="A57" s="82" t="s">
        <v>10</v>
      </c>
      <c r="B57" s="86" t="s">
        <v>104</v>
      </c>
      <c r="C57" s="86" t="s">
        <v>57</v>
      </c>
      <c r="D57" s="83">
        <v>14000000</v>
      </c>
      <c r="E57" s="83">
        <v>250</v>
      </c>
      <c r="F57" s="83"/>
      <c r="G57" s="86" t="s">
        <v>37</v>
      </c>
      <c r="H57" s="86" t="s">
        <v>18</v>
      </c>
      <c r="I57" s="84">
        <v>44166</v>
      </c>
      <c r="J57" s="85" t="s">
        <v>55</v>
      </c>
    </row>
    <row r="58" spans="1:10" ht="12.75">
      <c r="A58" s="82" t="s">
        <v>10</v>
      </c>
      <c r="B58" s="86" t="s">
        <v>300</v>
      </c>
      <c r="C58" s="86" t="s">
        <v>57</v>
      </c>
      <c r="D58" s="83">
        <v>1000000</v>
      </c>
      <c r="E58" s="83">
        <v>38</v>
      </c>
      <c r="F58" s="83"/>
      <c r="G58" s="86" t="s">
        <v>88</v>
      </c>
      <c r="H58" s="86" t="s">
        <v>18</v>
      </c>
      <c r="I58" s="84">
        <v>44166</v>
      </c>
      <c r="J58" s="85" t="s">
        <v>55</v>
      </c>
    </row>
    <row r="59" spans="1:10" ht="12.75">
      <c r="A59" s="82" t="s">
        <v>10</v>
      </c>
      <c r="B59" s="86" t="s">
        <v>301</v>
      </c>
      <c r="C59" s="86" t="s">
        <v>57</v>
      </c>
      <c r="D59" s="83">
        <v>99594580</v>
      </c>
      <c r="E59" s="83">
        <v>56</v>
      </c>
      <c r="F59" s="83"/>
      <c r="G59" s="86"/>
      <c r="H59" s="86"/>
      <c r="I59" s="84">
        <v>44166</v>
      </c>
      <c r="J59" s="85" t="s">
        <v>55</v>
      </c>
    </row>
    <row r="60" spans="1:10" ht="12.75">
      <c r="A60" s="82" t="s">
        <v>10</v>
      </c>
      <c r="B60" s="86" t="s">
        <v>273</v>
      </c>
      <c r="C60" s="4" t="s">
        <v>57</v>
      </c>
      <c r="D60" s="83">
        <v>100000000</v>
      </c>
      <c r="E60" s="83">
        <v>40</v>
      </c>
      <c r="F60" s="83"/>
      <c r="G60" s="86" t="s">
        <v>137</v>
      </c>
      <c r="H60" s="86" t="s">
        <v>18</v>
      </c>
      <c r="I60" s="84">
        <v>44182</v>
      </c>
      <c r="J60" s="85" t="s">
        <v>34</v>
      </c>
    </row>
    <row r="61" spans="1:10" ht="12.75">
      <c r="A61" s="82" t="s">
        <v>9</v>
      </c>
      <c r="B61" s="86" t="s">
        <v>270</v>
      </c>
      <c r="C61" s="4" t="s">
        <v>57</v>
      </c>
      <c r="D61" s="83">
        <v>67000000</v>
      </c>
      <c r="E61" s="83">
        <v>100</v>
      </c>
      <c r="F61" s="83"/>
      <c r="G61" s="86" t="s">
        <v>88</v>
      </c>
      <c r="H61" s="86" t="s">
        <v>113</v>
      </c>
      <c r="I61" s="84">
        <v>44185</v>
      </c>
      <c r="J61" s="85" t="s">
        <v>38</v>
      </c>
    </row>
    <row r="62" spans="1:10" ht="12.75">
      <c r="A62" s="82" t="s">
        <v>8</v>
      </c>
      <c r="B62" s="86" t="s">
        <v>270</v>
      </c>
      <c r="C62" s="4" t="s">
        <v>57</v>
      </c>
      <c r="D62" s="83">
        <v>100000000</v>
      </c>
      <c r="E62" s="83">
        <v>525</v>
      </c>
      <c r="F62" s="83"/>
      <c r="G62" s="86" t="s">
        <v>88</v>
      </c>
      <c r="H62" s="86" t="s">
        <v>18</v>
      </c>
      <c r="I62" s="84">
        <v>44185</v>
      </c>
      <c r="J62" s="85" t="s">
        <v>38</v>
      </c>
    </row>
    <row r="63" spans="1:10" ht="13.5" customHeight="1">
      <c r="A63" s="82" t="s">
        <v>8</v>
      </c>
      <c r="B63" s="86" t="s">
        <v>274</v>
      </c>
      <c r="C63" s="4" t="s">
        <v>57</v>
      </c>
      <c r="D63" s="83">
        <v>8600000</v>
      </c>
      <c r="E63" s="83">
        <v>16</v>
      </c>
      <c r="F63" s="83"/>
      <c r="G63" s="86" t="s">
        <v>142</v>
      </c>
      <c r="H63" s="86" t="s">
        <v>18</v>
      </c>
      <c r="I63" s="84">
        <v>44176</v>
      </c>
      <c r="J63" s="85" t="s">
        <v>31</v>
      </c>
    </row>
    <row r="64" spans="1:10" ht="25.5">
      <c r="A64" s="13" t="s">
        <v>80</v>
      </c>
      <c r="B64" s="26">
        <f>COUNTIF(B25:B63,"*")</f>
        <v>39</v>
      </c>
      <c r="C64" s="26"/>
      <c r="D64" s="27">
        <f>SUM(D25:D63)</f>
        <v>975935632</v>
      </c>
      <c r="E64" s="28">
        <f>SUM(E25:E63)</f>
        <v>2523</v>
      </c>
      <c r="F64" s="28">
        <f>SUM(F25:F63)</f>
        <v>81000</v>
      </c>
      <c r="G64" s="13"/>
      <c r="H64" s="13"/>
      <c r="I64" s="11" t="s">
        <v>83</v>
      </c>
      <c r="J64" s="26">
        <f>B64-(COUNTIF(J25:J63,"No"))</f>
        <v>19</v>
      </c>
    </row>
    <row r="66" spans="1:2" ht="12.75">
      <c r="A66" s="35" t="s">
        <v>61</v>
      </c>
      <c r="B66" s="35"/>
    </row>
    <row r="67" spans="1:2" ht="12.75">
      <c r="A67" s="35"/>
      <c r="B67" s="35"/>
    </row>
    <row r="68" spans="1:2" ht="12.75">
      <c r="A68" s="35"/>
      <c r="B68" s="35"/>
    </row>
    <row r="69" spans="1:2" ht="12.75">
      <c r="A69" s="35"/>
      <c r="B69" s="35"/>
    </row>
    <row r="70" spans="1:2" ht="12.75">
      <c r="A70" s="35"/>
      <c r="B70" s="35"/>
    </row>
    <row r="71" spans="1:2" ht="12.75">
      <c r="A71" s="35"/>
      <c r="B71" s="35"/>
    </row>
    <row r="72" spans="1:2" ht="12.75">
      <c r="A72" s="35"/>
      <c r="B72" s="35"/>
    </row>
  </sheetData>
  <sheetProtection/>
  <printOptions/>
  <pageMargins left="0.25" right="0.25" top="0.75" bottom="0.75" header="0.3" footer="0.3"/>
  <pageSetup fitToHeight="0" fitToWidth="1" horizontalDpi="600" verticalDpi="600" orientation="landscape" paperSize="5" scale="97" r:id="rId4"/>
  <rowBreaks count="1" manualBreakCount="1">
    <brk id="23" max="9" man="1"/>
  </rowBreaks>
  <drawing r:id="rId3"/>
  <tableParts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J10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37.8515625" style="0" customWidth="1"/>
    <col min="3" max="3" width="7.421875" style="0" customWidth="1"/>
    <col min="4" max="4" width="17.8515625" style="0" customWidth="1"/>
    <col min="5" max="5" width="7.421875" style="0" customWidth="1"/>
    <col min="6" max="6" width="14.421875" style="0" customWidth="1"/>
    <col min="7" max="7" width="27.421875" style="0" customWidth="1"/>
    <col min="8" max="8" width="30.421875" style="0" customWidth="1"/>
    <col min="9" max="9" width="12.421875" style="0" customWidth="1"/>
    <col min="10" max="10" width="13.421875" style="0" customWidth="1"/>
  </cols>
  <sheetData>
    <row r="1" spans="1:2" ht="18.75">
      <c r="A1" s="7">
        <v>2019</v>
      </c>
      <c r="B1" s="118" t="s">
        <v>86</v>
      </c>
    </row>
    <row r="3" spans="1:10" ht="25.5">
      <c r="A3" s="125" t="s">
        <v>85</v>
      </c>
      <c r="B3" s="126">
        <f>SUM(B37,B98)</f>
        <v>91</v>
      </c>
      <c r="C3" s="126"/>
      <c r="D3" s="127">
        <f>SUM(D98,D37)</f>
        <v>1290224385</v>
      </c>
      <c r="E3" s="128">
        <f>SUM(E98,E37)</f>
        <v>4577</v>
      </c>
      <c r="F3" s="128">
        <f>SUM(F37,F98)</f>
        <v>2589600</v>
      </c>
      <c r="G3" s="126"/>
      <c r="H3" s="126"/>
      <c r="I3" s="129" t="s">
        <v>81</v>
      </c>
      <c r="J3" s="130">
        <f>SUM(J37,J98)</f>
        <v>32</v>
      </c>
    </row>
    <row r="4" spans="1:10" ht="12.75">
      <c r="A4" s="22" t="s">
        <v>6</v>
      </c>
      <c r="B4" s="19" t="s">
        <v>0</v>
      </c>
      <c r="C4" s="19" t="s">
        <v>1</v>
      </c>
      <c r="D4" s="19" t="s">
        <v>2</v>
      </c>
      <c r="E4" s="19" t="s">
        <v>3</v>
      </c>
      <c r="F4" s="19" t="s">
        <v>60</v>
      </c>
      <c r="G4" s="19" t="s">
        <v>17</v>
      </c>
      <c r="H4" s="19" t="s">
        <v>140</v>
      </c>
      <c r="I4" s="20" t="s">
        <v>4</v>
      </c>
      <c r="J4" s="23" t="s">
        <v>5</v>
      </c>
    </row>
    <row r="5" spans="1:10" ht="12.75">
      <c r="A5" s="82" t="s">
        <v>26</v>
      </c>
      <c r="B5" s="86" t="s">
        <v>120</v>
      </c>
      <c r="C5" s="30" t="s">
        <v>15</v>
      </c>
      <c r="D5" s="83">
        <v>22700000</v>
      </c>
      <c r="E5" s="83">
        <v>0</v>
      </c>
      <c r="F5" s="83"/>
      <c r="G5" s="86" t="s">
        <v>43</v>
      </c>
      <c r="H5" s="86" t="s">
        <v>117</v>
      </c>
      <c r="I5" s="84">
        <v>43475</v>
      </c>
      <c r="J5" s="85" t="s">
        <v>55</v>
      </c>
    </row>
    <row r="6" spans="1:10" ht="14.25" customHeight="1">
      <c r="A6" s="82" t="s">
        <v>10</v>
      </c>
      <c r="B6" s="86" t="s">
        <v>118</v>
      </c>
      <c r="C6" s="86" t="s">
        <v>15</v>
      </c>
      <c r="D6" s="83"/>
      <c r="E6" s="83">
        <v>3</v>
      </c>
      <c r="F6" s="83"/>
      <c r="G6" s="86" t="s">
        <v>97</v>
      </c>
      <c r="H6" s="86" t="s">
        <v>119</v>
      </c>
      <c r="I6" s="84">
        <v>43479</v>
      </c>
      <c r="J6" s="85" t="s">
        <v>21</v>
      </c>
    </row>
    <row r="7" spans="1:10" ht="12.75">
      <c r="A7" s="82" t="s">
        <v>10</v>
      </c>
      <c r="B7" s="86" t="s">
        <v>129</v>
      </c>
      <c r="C7" s="4" t="s">
        <v>15</v>
      </c>
      <c r="D7" s="83"/>
      <c r="E7" s="83">
        <v>15</v>
      </c>
      <c r="F7" s="83"/>
      <c r="G7" s="86" t="s">
        <v>27</v>
      </c>
      <c r="H7" s="86" t="s">
        <v>147</v>
      </c>
      <c r="I7" s="84">
        <v>43515</v>
      </c>
      <c r="J7" s="85" t="s">
        <v>31</v>
      </c>
    </row>
    <row r="8" spans="1:10" ht="12.75">
      <c r="A8" s="82" t="s">
        <v>11</v>
      </c>
      <c r="B8" s="86" t="s">
        <v>191</v>
      </c>
      <c r="C8" s="4" t="s">
        <v>15</v>
      </c>
      <c r="D8" s="83">
        <v>2750000</v>
      </c>
      <c r="E8" s="83">
        <v>1</v>
      </c>
      <c r="F8" s="83">
        <v>47000</v>
      </c>
      <c r="G8" s="86" t="s">
        <v>97</v>
      </c>
      <c r="H8" s="86" t="s">
        <v>192</v>
      </c>
      <c r="I8" s="84">
        <v>43515</v>
      </c>
      <c r="J8" s="85" t="s">
        <v>55</v>
      </c>
    </row>
    <row r="9" spans="1:10" ht="12.75">
      <c r="A9" s="82" t="s">
        <v>9</v>
      </c>
      <c r="B9" s="86" t="s">
        <v>201</v>
      </c>
      <c r="C9" s="4" t="s">
        <v>15</v>
      </c>
      <c r="D9" s="83">
        <v>50000000</v>
      </c>
      <c r="E9" s="83"/>
      <c r="F9" s="83"/>
      <c r="G9" s="86" t="s">
        <v>112</v>
      </c>
      <c r="H9" s="86" t="s">
        <v>84</v>
      </c>
      <c r="I9" s="84">
        <v>43543</v>
      </c>
      <c r="J9" s="85" t="s">
        <v>38</v>
      </c>
    </row>
    <row r="10" spans="1:10" ht="12.75">
      <c r="A10" s="82" t="s">
        <v>13</v>
      </c>
      <c r="B10" s="86" t="s">
        <v>145</v>
      </c>
      <c r="C10" s="4" t="s">
        <v>15</v>
      </c>
      <c r="D10" s="83">
        <v>22000000</v>
      </c>
      <c r="E10" s="83">
        <v>125</v>
      </c>
      <c r="F10" s="83">
        <v>100000</v>
      </c>
      <c r="G10" s="86" t="s">
        <v>27</v>
      </c>
      <c r="H10" s="86" t="s">
        <v>18</v>
      </c>
      <c r="I10" s="84">
        <v>43574</v>
      </c>
      <c r="J10" s="85" t="s">
        <v>55</v>
      </c>
    </row>
    <row r="11" spans="1:10" ht="25.5">
      <c r="A11" s="82" t="s">
        <v>14</v>
      </c>
      <c r="B11" s="86" t="s">
        <v>146</v>
      </c>
      <c r="C11" s="86" t="s">
        <v>15</v>
      </c>
      <c r="D11" s="83">
        <v>19200000</v>
      </c>
      <c r="E11" s="83">
        <v>55</v>
      </c>
      <c r="F11" s="83"/>
      <c r="G11" s="86" t="s">
        <v>148</v>
      </c>
      <c r="H11" s="86" t="s">
        <v>18</v>
      </c>
      <c r="I11" s="84">
        <v>43574</v>
      </c>
      <c r="J11" s="85" t="s">
        <v>55</v>
      </c>
    </row>
    <row r="12" spans="1:10" ht="12.75">
      <c r="A12" s="82" t="s">
        <v>12</v>
      </c>
      <c r="B12" s="86" t="s">
        <v>149</v>
      </c>
      <c r="C12" s="86" t="s">
        <v>15</v>
      </c>
      <c r="D12" s="83">
        <v>18800000</v>
      </c>
      <c r="E12" s="83">
        <v>114</v>
      </c>
      <c r="F12" s="83">
        <v>100000</v>
      </c>
      <c r="G12" s="86" t="s">
        <v>62</v>
      </c>
      <c r="H12" s="86" t="s">
        <v>18</v>
      </c>
      <c r="I12" s="84">
        <v>43574</v>
      </c>
      <c r="J12" s="85" t="s">
        <v>55</v>
      </c>
    </row>
    <row r="13" spans="1:10" ht="12.75">
      <c r="A13" s="82" t="s">
        <v>10</v>
      </c>
      <c r="B13" s="86" t="s">
        <v>166</v>
      </c>
      <c r="C13" s="86" t="s">
        <v>15</v>
      </c>
      <c r="D13" s="83">
        <v>0</v>
      </c>
      <c r="E13" s="83">
        <v>30</v>
      </c>
      <c r="F13" s="83"/>
      <c r="G13" s="86" t="s">
        <v>97</v>
      </c>
      <c r="H13" s="86" t="s">
        <v>167</v>
      </c>
      <c r="I13" s="84">
        <v>43583</v>
      </c>
      <c r="J13" s="85" t="s">
        <v>55</v>
      </c>
    </row>
    <row r="14" spans="1:10" ht="25.5">
      <c r="A14" s="82" t="s">
        <v>10</v>
      </c>
      <c r="B14" s="86" t="s">
        <v>162</v>
      </c>
      <c r="C14" s="86" t="s">
        <v>15</v>
      </c>
      <c r="D14" s="83"/>
      <c r="E14" s="83"/>
      <c r="F14" s="83"/>
      <c r="G14" s="86" t="s">
        <v>27</v>
      </c>
      <c r="H14" s="86" t="s">
        <v>18</v>
      </c>
      <c r="I14" s="84">
        <v>43604</v>
      </c>
      <c r="J14" s="85" t="s">
        <v>21</v>
      </c>
    </row>
    <row r="15" spans="1:10" ht="12.75">
      <c r="A15" s="82" t="s">
        <v>8</v>
      </c>
      <c r="B15" s="86" t="s">
        <v>209</v>
      </c>
      <c r="C15" s="86" t="s">
        <v>15</v>
      </c>
      <c r="D15" s="83">
        <v>4000000</v>
      </c>
      <c r="E15" s="83"/>
      <c r="F15" s="83"/>
      <c r="G15" s="86" t="s">
        <v>43</v>
      </c>
      <c r="H15" s="86" t="s">
        <v>117</v>
      </c>
      <c r="I15" s="84">
        <v>43604</v>
      </c>
      <c r="J15" s="85" t="s">
        <v>55</v>
      </c>
    </row>
    <row r="16" spans="1:10" ht="12.75">
      <c r="A16" s="82" t="s">
        <v>8</v>
      </c>
      <c r="B16" s="86" t="s">
        <v>239</v>
      </c>
      <c r="C16" s="86" t="s">
        <v>15</v>
      </c>
      <c r="D16" s="83">
        <v>14000000</v>
      </c>
      <c r="E16" s="83"/>
      <c r="F16" s="83"/>
      <c r="G16" s="86" t="s">
        <v>97</v>
      </c>
      <c r="H16" s="86" t="s">
        <v>240</v>
      </c>
      <c r="I16" s="84">
        <v>43604</v>
      </c>
      <c r="J16" s="85" t="s">
        <v>55</v>
      </c>
    </row>
    <row r="17" spans="1:10" ht="12.75">
      <c r="A17" s="82" t="s">
        <v>10</v>
      </c>
      <c r="B17" s="86" t="s">
        <v>170</v>
      </c>
      <c r="C17" s="86" t="s">
        <v>15</v>
      </c>
      <c r="D17" s="83">
        <v>100000</v>
      </c>
      <c r="E17" s="83">
        <v>12</v>
      </c>
      <c r="F17" s="83"/>
      <c r="G17" s="86" t="s">
        <v>64</v>
      </c>
      <c r="H17" s="86" t="s">
        <v>18</v>
      </c>
      <c r="I17" s="84">
        <v>43616</v>
      </c>
      <c r="J17" s="85" t="s">
        <v>22</v>
      </c>
    </row>
    <row r="18" spans="1:10" ht="12.75">
      <c r="A18" s="82" t="s">
        <v>8</v>
      </c>
      <c r="B18" s="86" t="s">
        <v>116</v>
      </c>
      <c r="C18" s="86" t="s">
        <v>15</v>
      </c>
      <c r="D18" s="83">
        <v>6000000</v>
      </c>
      <c r="E18" s="83"/>
      <c r="F18" s="83"/>
      <c r="G18" s="86" t="s">
        <v>43</v>
      </c>
      <c r="H18" s="86" t="s">
        <v>117</v>
      </c>
      <c r="I18" s="84">
        <v>43635</v>
      </c>
      <c r="J18" s="85" t="s">
        <v>55</v>
      </c>
    </row>
    <row r="19" spans="1:10" ht="12.75">
      <c r="A19" s="82" t="s">
        <v>10</v>
      </c>
      <c r="B19" s="86" t="s">
        <v>163</v>
      </c>
      <c r="C19" s="86" t="s">
        <v>15</v>
      </c>
      <c r="D19" s="83"/>
      <c r="E19" s="83"/>
      <c r="F19" s="83"/>
      <c r="G19" s="86" t="s">
        <v>27</v>
      </c>
      <c r="H19" s="86" t="s">
        <v>74</v>
      </c>
      <c r="I19" s="84">
        <v>43635</v>
      </c>
      <c r="J19" s="85" t="s">
        <v>31</v>
      </c>
    </row>
    <row r="20" spans="1:10" ht="12.75">
      <c r="A20" s="82" t="s">
        <v>10</v>
      </c>
      <c r="B20" s="86" t="s">
        <v>197</v>
      </c>
      <c r="C20" s="86" t="s">
        <v>15</v>
      </c>
      <c r="D20" s="83">
        <v>0</v>
      </c>
      <c r="E20" s="83">
        <v>4</v>
      </c>
      <c r="F20" s="83"/>
      <c r="G20" s="86" t="s">
        <v>69</v>
      </c>
      <c r="H20" s="86" t="s">
        <v>172</v>
      </c>
      <c r="I20" s="84">
        <v>43662</v>
      </c>
      <c r="J20" s="85" t="s">
        <v>55</v>
      </c>
    </row>
    <row r="21" spans="1:10" ht="12.75">
      <c r="A21" s="82" t="s">
        <v>10</v>
      </c>
      <c r="B21" s="86" t="s">
        <v>171</v>
      </c>
      <c r="C21" s="86" t="s">
        <v>15</v>
      </c>
      <c r="D21" s="83">
        <v>6000000</v>
      </c>
      <c r="E21" s="83">
        <v>44</v>
      </c>
      <c r="F21" s="83"/>
      <c r="G21" s="86" t="s">
        <v>64</v>
      </c>
      <c r="H21" s="86" t="s">
        <v>24</v>
      </c>
      <c r="I21" s="84">
        <v>43665</v>
      </c>
      <c r="J21" s="85" t="s">
        <v>35</v>
      </c>
    </row>
    <row r="22" spans="1:10" ht="12.75">
      <c r="A22" s="82" t="s">
        <v>10</v>
      </c>
      <c r="B22" s="86" t="s">
        <v>198</v>
      </c>
      <c r="C22" s="86" t="s">
        <v>15</v>
      </c>
      <c r="D22" s="83">
        <v>0</v>
      </c>
      <c r="E22" s="83">
        <v>3</v>
      </c>
      <c r="F22" s="83"/>
      <c r="G22" s="86" t="s">
        <v>97</v>
      </c>
      <c r="H22" s="86" t="s">
        <v>27</v>
      </c>
      <c r="I22" s="84">
        <v>43727</v>
      </c>
      <c r="J22" s="85" t="s">
        <v>38</v>
      </c>
    </row>
    <row r="23" spans="1:10" ht="12.75">
      <c r="A23" s="82" t="s">
        <v>26</v>
      </c>
      <c r="B23" s="86" t="s">
        <v>173</v>
      </c>
      <c r="C23" s="86" t="s">
        <v>15</v>
      </c>
      <c r="D23" s="83">
        <v>12000000</v>
      </c>
      <c r="E23" s="83">
        <v>176</v>
      </c>
      <c r="F23" s="83"/>
      <c r="G23" s="86" t="s">
        <v>137</v>
      </c>
      <c r="H23" s="86" t="s">
        <v>18</v>
      </c>
      <c r="I23" s="84">
        <v>43727</v>
      </c>
      <c r="J23" s="85" t="s">
        <v>55</v>
      </c>
    </row>
    <row r="24" spans="1:10" ht="12.75">
      <c r="A24" s="82" t="s">
        <v>8</v>
      </c>
      <c r="B24" s="86" t="s">
        <v>241</v>
      </c>
      <c r="C24" s="86" t="s">
        <v>15</v>
      </c>
      <c r="D24" s="83">
        <v>12000000</v>
      </c>
      <c r="E24" s="83"/>
      <c r="F24" s="83"/>
      <c r="G24" s="86" t="s">
        <v>97</v>
      </c>
      <c r="H24" s="86" t="s">
        <v>240</v>
      </c>
      <c r="I24" s="84">
        <v>43727</v>
      </c>
      <c r="J24" s="85" t="s">
        <v>55</v>
      </c>
    </row>
    <row r="25" spans="1:10" ht="25.5">
      <c r="A25" s="82" t="s">
        <v>26</v>
      </c>
      <c r="B25" s="86" t="s">
        <v>178</v>
      </c>
      <c r="C25" s="86" t="s">
        <v>15</v>
      </c>
      <c r="D25" s="83">
        <v>5000000</v>
      </c>
      <c r="E25" s="83">
        <v>116</v>
      </c>
      <c r="F25" s="83"/>
      <c r="G25" s="86" t="s">
        <v>137</v>
      </c>
      <c r="H25" s="86" t="s">
        <v>181</v>
      </c>
      <c r="I25" s="84">
        <v>43818</v>
      </c>
      <c r="J25" s="85" t="s">
        <v>38</v>
      </c>
    </row>
    <row r="26" spans="1:10" ht="12.75">
      <c r="A26" s="82" t="s">
        <v>9</v>
      </c>
      <c r="B26" s="86" t="s">
        <v>186</v>
      </c>
      <c r="C26" s="86" t="s">
        <v>15</v>
      </c>
      <c r="D26" s="83">
        <v>8500000</v>
      </c>
      <c r="E26" s="83">
        <v>60</v>
      </c>
      <c r="F26" s="83"/>
      <c r="G26" s="86" t="s">
        <v>137</v>
      </c>
      <c r="H26" s="86" t="s">
        <v>18</v>
      </c>
      <c r="I26" s="84">
        <v>43818</v>
      </c>
      <c r="J26" s="85" t="s">
        <v>99</v>
      </c>
    </row>
    <row r="27" spans="1:10" ht="12.75">
      <c r="A27" s="82" t="s">
        <v>26</v>
      </c>
      <c r="B27" s="86" t="s">
        <v>210</v>
      </c>
      <c r="C27" s="86" t="s">
        <v>15</v>
      </c>
      <c r="D27" s="83">
        <v>3000000</v>
      </c>
      <c r="E27" s="83">
        <v>0</v>
      </c>
      <c r="F27" s="83"/>
      <c r="G27" s="86" t="s">
        <v>43</v>
      </c>
      <c r="H27" s="86" t="s">
        <v>117</v>
      </c>
      <c r="I27" s="84">
        <v>43830</v>
      </c>
      <c r="J27" s="85" t="s">
        <v>55</v>
      </c>
    </row>
    <row r="28" spans="1:10" ht="12.75">
      <c r="A28" s="82" t="s">
        <v>26</v>
      </c>
      <c r="B28" s="86" t="s">
        <v>211</v>
      </c>
      <c r="C28" s="86" t="s">
        <v>15</v>
      </c>
      <c r="D28" s="83">
        <v>9000000</v>
      </c>
      <c r="E28" s="83">
        <v>0</v>
      </c>
      <c r="F28" s="83"/>
      <c r="G28" s="86" t="s">
        <v>43</v>
      </c>
      <c r="H28" s="86" t="s">
        <v>117</v>
      </c>
      <c r="I28" s="84">
        <v>43830</v>
      </c>
      <c r="J28" s="85" t="s">
        <v>55</v>
      </c>
    </row>
    <row r="29" spans="1:10" ht="12.75">
      <c r="A29" s="82" t="s">
        <v>26</v>
      </c>
      <c r="B29" s="86" t="s">
        <v>212</v>
      </c>
      <c r="C29" s="86" t="s">
        <v>15</v>
      </c>
      <c r="D29" s="83">
        <v>2500000</v>
      </c>
      <c r="E29" s="83">
        <v>74</v>
      </c>
      <c r="F29" s="83"/>
      <c r="G29" s="86" t="s">
        <v>130</v>
      </c>
      <c r="H29" s="86" t="s">
        <v>24</v>
      </c>
      <c r="I29" s="84">
        <v>43830</v>
      </c>
      <c r="J29" s="85" t="s">
        <v>55</v>
      </c>
    </row>
    <row r="30" spans="1:10" ht="12.75">
      <c r="A30" s="82" t="s">
        <v>26</v>
      </c>
      <c r="B30" s="86" t="s">
        <v>213</v>
      </c>
      <c r="C30" s="86" t="s">
        <v>15</v>
      </c>
      <c r="D30" s="83">
        <v>8600000</v>
      </c>
      <c r="E30" s="83">
        <v>8</v>
      </c>
      <c r="F30" s="83"/>
      <c r="G30" s="86" t="s">
        <v>43</v>
      </c>
      <c r="H30" s="86" t="s">
        <v>214</v>
      </c>
      <c r="I30" s="84">
        <v>43830</v>
      </c>
      <c r="J30" s="85" t="s">
        <v>55</v>
      </c>
    </row>
    <row r="31" spans="1:10" ht="25.5">
      <c r="A31" s="82" t="s">
        <v>26</v>
      </c>
      <c r="B31" s="86" t="s">
        <v>215</v>
      </c>
      <c r="C31" s="86" t="s">
        <v>15</v>
      </c>
      <c r="D31" s="83">
        <v>8400000</v>
      </c>
      <c r="E31" s="83">
        <v>0</v>
      </c>
      <c r="F31" s="83"/>
      <c r="G31" s="86" t="s">
        <v>43</v>
      </c>
      <c r="H31" s="86" t="s">
        <v>117</v>
      </c>
      <c r="I31" s="84">
        <v>43830</v>
      </c>
      <c r="J31" s="85" t="s">
        <v>55</v>
      </c>
    </row>
    <row r="32" spans="1:10" ht="12.75">
      <c r="A32" s="82" t="s">
        <v>26</v>
      </c>
      <c r="B32" s="86" t="s">
        <v>216</v>
      </c>
      <c r="C32" s="86" t="s">
        <v>15</v>
      </c>
      <c r="D32" s="83">
        <v>46200000</v>
      </c>
      <c r="E32" s="83">
        <v>34</v>
      </c>
      <c r="F32" s="83"/>
      <c r="G32" s="86" t="s">
        <v>217</v>
      </c>
      <c r="H32" s="86" t="s">
        <v>18</v>
      </c>
      <c r="I32" s="84">
        <v>43830</v>
      </c>
      <c r="J32" s="85" t="s">
        <v>31</v>
      </c>
    </row>
    <row r="33" spans="1:10" ht="14.25" customHeight="1">
      <c r="A33" s="82" t="s">
        <v>26</v>
      </c>
      <c r="B33" s="86" t="s">
        <v>218</v>
      </c>
      <c r="C33" s="86" t="s">
        <v>15</v>
      </c>
      <c r="D33" s="83">
        <v>22500000</v>
      </c>
      <c r="E33" s="83">
        <v>0</v>
      </c>
      <c r="F33" s="83"/>
      <c r="G33" s="86" t="s">
        <v>43</v>
      </c>
      <c r="H33" s="86" t="s">
        <v>117</v>
      </c>
      <c r="I33" s="84">
        <v>43830</v>
      </c>
      <c r="J33" s="85" t="s">
        <v>55</v>
      </c>
    </row>
    <row r="34" spans="1:10" ht="12.75">
      <c r="A34" s="82" t="s">
        <v>26</v>
      </c>
      <c r="B34" s="86" t="s">
        <v>244</v>
      </c>
      <c r="C34" s="86" t="s">
        <v>15</v>
      </c>
      <c r="D34" s="83">
        <v>98400000</v>
      </c>
      <c r="E34" s="83">
        <v>150</v>
      </c>
      <c r="F34" s="83">
        <v>1300000</v>
      </c>
      <c r="G34" s="86" t="s">
        <v>28</v>
      </c>
      <c r="H34" s="86" t="s">
        <v>24</v>
      </c>
      <c r="I34" s="84">
        <v>43830</v>
      </c>
      <c r="J34" s="85" t="s">
        <v>55</v>
      </c>
    </row>
    <row r="35" spans="1:10" ht="12.75">
      <c r="A35" s="82" t="s">
        <v>26</v>
      </c>
      <c r="B35" s="86" t="s">
        <v>219</v>
      </c>
      <c r="C35" s="86" t="s">
        <v>15</v>
      </c>
      <c r="D35" s="83">
        <v>5000000</v>
      </c>
      <c r="E35" s="83">
        <v>0</v>
      </c>
      <c r="F35" s="83"/>
      <c r="G35" s="86" t="s">
        <v>43</v>
      </c>
      <c r="H35" s="86" t="s">
        <v>117</v>
      </c>
      <c r="I35" s="84">
        <v>43830</v>
      </c>
      <c r="J35" s="85" t="s">
        <v>55</v>
      </c>
    </row>
    <row r="36" spans="1:10" ht="12.75">
      <c r="A36" s="82" t="s">
        <v>10</v>
      </c>
      <c r="B36" s="86" t="s">
        <v>234</v>
      </c>
      <c r="C36" s="86" t="s">
        <v>15</v>
      </c>
      <c r="D36" s="83">
        <v>15814881</v>
      </c>
      <c r="E36" s="83">
        <v>136</v>
      </c>
      <c r="F36" s="83"/>
      <c r="G36" s="86" t="s">
        <v>242</v>
      </c>
      <c r="H36" s="86" t="s">
        <v>242</v>
      </c>
      <c r="I36" s="84">
        <v>43830</v>
      </c>
      <c r="J36" s="85" t="s">
        <v>55</v>
      </c>
    </row>
    <row r="37" spans="1:10" ht="25.5">
      <c r="A37" s="13" t="s">
        <v>79</v>
      </c>
      <c r="B37" s="13">
        <f>COUNTIF(B5:B36,"*")</f>
        <v>32</v>
      </c>
      <c r="C37" s="13"/>
      <c r="D37" s="9">
        <f>SUM(D5:D36)</f>
        <v>422464881</v>
      </c>
      <c r="E37" s="10">
        <f>SUM(E5:E36)</f>
        <v>1160</v>
      </c>
      <c r="F37" s="10">
        <f>SUM(F5:F36)</f>
        <v>1547000</v>
      </c>
      <c r="G37" s="13"/>
      <c r="H37" s="13"/>
      <c r="I37" s="11" t="s">
        <v>82</v>
      </c>
      <c r="J37" s="13">
        <f>B37-(COUNTIF(J5:J36,"No"))</f>
        <v>11</v>
      </c>
    </row>
    <row r="38" spans="1:10" ht="12.75">
      <c r="A38" s="22" t="s">
        <v>6</v>
      </c>
      <c r="B38" s="19" t="s">
        <v>0</v>
      </c>
      <c r="C38" s="19" t="s">
        <v>1</v>
      </c>
      <c r="D38" s="19" t="s">
        <v>2</v>
      </c>
      <c r="E38" s="19" t="s">
        <v>3</v>
      </c>
      <c r="F38" s="19" t="s">
        <v>60</v>
      </c>
      <c r="G38" s="19" t="s">
        <v>17</v>
      </c>
      <c r="H38" s="19" t="s">
        <v>140</v>
      </c>
      <c r="I38" s="20" t="s">
        <v>4</v>
      </c>
      <c r="J38" s="23" t="s">
        <v>5</v>
      </c>
    </row>
    <row r="39" spans="1:10" ht="12.75">
      <c r="A39" s="82" t="s">
        <v>11</v>
      </c>
      <c r="B39" s="86" t="s">
        <v>124</v>
      </c>
      <c r="C39" s="4" t="s">
        <v>57</v>
      </c>
      <c r="D39" s="83">
        <v>6000000</v>
      </c>
      <c r="E39" s="83">
        <v>37</v>
      </c>
      <c r="F39" s="83"/>
      <c r="G39" s="86" t="s">
        <v>137</v>
      </c>
      <c r="H39" s="86" t="s">
        <v>193</v>
      </c>
      <c r="I39" s="84">
        <v>43484</v>
      </c>
      <c r="J39" s="85" t="s">
        <v>55</v>
      </c>
    </row>
    <row r="40" spans="1:10" ht="15" customHeight="1">
      <c r="A40" s="82" t="s">
        <v>10</v>
      </c>
      <c r="B40" s="86" t="s">
        <v>164</v>
      </c>
      <c r="C40" s="4" t="s">
        <v>57</v>
      </c>
      <c r="D40" s="83">
        <v>0</v>
      </c>
      <c r="E40" s="83">
        <v>40</v>
      </c>
      <c r="F40" s="83"/>
      <c r="G40" s="86" t="s">
        <v>165</v>
      </c>
      <c r="H40" s="86" t="s">
        <v>76</v>
      </c>
      <c r="I40" s="84">
        <v>43476</v>
      </c>
      <c r="J40" s="85" t="s">
        <v>55</v>
      </c>
    </row>
    <row r="41" spans="1:10" ht="15" customHeight="1">
      <c r="A41" s="82" t="s">
        <v>13</v>
      </c>
      <c r="B41" s="86" t="s">
        <v>196</v>
      </c>
      <c r="C41" s="4" t="s">
        <v>57</v>
      </c>
      <c r="D41" s="83">
        <v>5700000</v>
      </c>
      <c r="E41" s="83">
        <v>22</v>
      </c>
      <c r="F41" s="83"/>
      <c r="G41" s="86" t="s">
        <v>137</v>
      </c>
      <c r="H41" s="86" t="s">
        <v>18</v>
      </c>
      <c r="I41" s="84">
        <v>43484</v>
      </c>
      <c r="J41" s="85" t="s">
        <v>55</v>
      </c>
    </row>
    <row r="42" spans="1:10" ht="25.5">
      <c r="A42" s="82" t="s">
        <v>10</v>
      </c>
      <c r="B42" s="86" t="s">
        <v>126</v>
      </c>
      <c r="C42" s="4" t="s">
        <v>57</v>
      </c>
      <c r="D42" s="83">
        <v>16100000</v>
      </c>
      <c r="E42" s="83">
        <v>70</v>
      </c>
      <c r="F42" s="83">
        <v>182000</v>
      </c>
      <c r="G42" s="86" t="s">
        <v>142</v>
      </c>
      <c r="H42" s="86" t="s">
        <v>18</v>
      </c>
      <c r="I42" s="84">
        <v>43484</v>
      </c>
      <c r="J42" s="85" t="s">
        <v>38</v>
      </c>
    </row>
    <row r="43" spans="1:10" ht="12.75">
      <c r="A43" s="82" t="s">
        <v>12</v>
      </c>
      <c r="B43" s="86" t="s">
        <v>194</v>
      </c>
      <c r="C43" s="4" t="s">
        <v>57</v>
      </c>
      <c r="D43" s="83">
        <v>12100000</v>
      </c>
      <c r="E43" s="83">
        <v>25</v>
      </c>
      <c r="F43" s="83"/>
      <c r="G43" s="86" t="s">
        <v>137</v>
      </c>
      <c r="H43" s="86" t="s">
        <v>195</v>
      </c>
      <c r="I43" s="84">
        <v>43484</v>
      </c>
      <c r="J43" s="85" t="s">
        <v>33</v>
      </c>
    </row>
    <row r="44" spans="1:10" ht="12.75">
      <c r="A44" s="82" t="s">
        <v>12</v>
      </c>
      <c r="B44" s="86" t="s">
        <v>238</v>
      </c>
      <c r="C44" s="4" t="s">
        <v>57</v>
      </c>
      <c r="D44" s="83">
        <v>2500000</v>
      </c>
      <c r="E44" s="83"/>
      <c r="F44" s="83"/>
      <c r="G44" s="86" t="s">
        <v>137</v>
      </c>
      <c r="H44" s="86" t="s">
        <v>68</v>
      </c>
      <c r="I44" s="84">
        <v>43484</v>
      </c>
      <c r="J44" s="85" t="s">
        <v>55</v>
      </c>
    </row>
    <row r="45" spans="1:10" ht="12.75">
      <c r="A45" s="82" t="s">
        <v>8</v>
      </c>
      <c r="B45" s="86" t="s">
        <v>32</v>
      </c>
      <c r="C45" s="4" t="s">
        <v>57</v>
      </c>
      <c r="D45" s="83">
        <v>20000000</v>
      </c>
      <c r="E45" s="83">
        <v>18</v>
      </c>
      <c r="F45" s="83">
        <v>50000</v>
      </c>
      <c r="G45" s="86" t="s">
        <v>130</v>
      </c>
      <c r="H45" s="86" t="s">
        <v>18</v>
      </c>
      <c r="I45" s="84">
        <v>43515</v>
      </c>
      <c r="J45" s="85" t="s">
        <v>55</v>
      </c>
    </row>
    <row r="46" spans="1:10" ht="12.75">
      <c r="A46" s="82" t="s">
        <v>154</v>
      </c>
      <c r="B46" s="86" t="s">
        <v>204</v>
      </c>
      <c r="C46" s="4" t="s">
        <v>57</v>
      </c>
      <c r="D46" s="83">
        <v>1000000</v>
      </c>
      <c r="E46" s="83">
        <v>15</v>
      </c>
      <c r="F46" s="83">
        <v>52000</v>
      </c>
      <c r="G46" s="86" t="s">
        <v>112</v>
      </c>
      <c r="H46" s="86" t="s">
        <v>205</v>
      </c>
      <c r="I46" s="84">
        <v>43515</v>
      </c>
      <c r="J46" s="85" t="s">
        <v>55</v>
      </c>
    </row>
    <row r="47" spans="1:10" ht="12.75">
      <c r="A47" s="82" t="s">
        <v>10</v>
      </c>
      <c r="B47" s="86" t="s">
        <v>131</v>
      </c>
      <c r="C47" s="4" t="s">
        <v>57</v>
      </c>
      <c r="D47" s="83">
        <v>2100000</v>
      </c>
      <c r="E47" s="83">
        <v>85</v>
      </c>
      <c r="F47" s="83"/>
      <c r="G47" s="86" t="s">
        <v>97</v>
      </c>
      <c r="H47" s="86" t="s">
        <v>132</v>
      </c>
      <c r="I47" s="84">
        <v>43529</v>
      </c>
      <c r="J47" s="85" t="s">
        <v>55</v>
      </c>
    </row>
    <row r="48" spans="1:10" ht="15" customHeight="1">
      <c r="A48" s="82" t="s">
        <v>10</v>
      </c>
      <c r="B48" s="86" t="s">
        <v>133</v>
      </c>
      <c r="C48" s="4" t="s">
        <v>57</v>
      </c>
      <c r="D48" s="83">
        <v>60000000</v>
      </c>
      <c r="E48" s="83"/>
      <c r="F48" s="83"/>
      <c r="G48" s="4" t="s">
        <v>137</v>
      </c>
      <c r="H48" s="86" t="s">
        <v>18</v>
      </c>
      <c r="I48" s="84">
        <v>43542</v>
      </c>
      <c r="J48" s="85" t="s">
        <v>55</v>
      </c>
    </row>
    <row r="49" spans="1:10" ht="25.5">
      <c r="A49" s="82" t="s">
        <v>12</v>
      </c>
      <c r="B49" s="86" t="s">
        <v>134</v>
      </c>
      <c r="C49" s="111" t="s">
        <v>57</v>
      </c>
      <c r="D49" s="83">
        <v>20000000</v>
      </c>
      <c r="E49" s="83">
        <v>14</v>
      </c>
      <c r="F49" s="83"/>
      <c r="G49" s="86" t="s">
        <v>137</v>
      </c>
      <c r="H49" s="86" t="s">
        <v>18</v>
      </c>
      <c r="I49" s="84">
        <v>43543</v>
      </c>
      <c r="J49" s="85" t="s">
        <v>21</v>
      </c>
    </row>
    <row r="50" spans="1:10" ht="12.75">
      <c r="A50" s="82" t="s">
        <v>11</v>
      </c>
      <c r="B50" s="86" t="s">
        <v>100</v>
      </c>
      <c r="C50" s="111" t="s">
        <v>57</v>
      </c>
      <c r="D50" s="83">
        <v>1750000</v>
      </c>
      <c r="E50" s="83"/>
      <c r="F50" s="83"/>
      <c r="G50" s="86" t="s">
        <v>130</v>
      </c>
      <c r="H50" s="86" t="s">
        <v>110</v>
      </c>
      <c r="I50" s="84">
        <v>43543</v>
      </c>
      <c r="J50" s="85" t="s">
        <v>55</v>
      </c>
    </row>
    <row r="51" spans="1:10" ht="25.5">
      <c r="A51" s="82" t="s">
        <v>10</v>
      </c>
      <c r="B51" s="86" t="s">
        <v>135</v>
      </c>
      <c r="C51" s="111" t="s">
        <v>57</v>
      </c>
      <c r="D51" s="83">
        <v>16300000</v>
      </c>
      <c r="E51" s="83">
        <v>72</v>
      </c>
      <c r="F51" s="83">
        <v>125000</v>
      </c>
      <c r="G51" s="86" t="s">
        <v>139</v>
      </c>
      <c r="H51" s="86" t="s">
        <v>105</v>
      </c>
      <c r="I51" s="84">
        <v>43574</v>
      </c>
      <c r="J51" s="85" t="s">
        <v>55</v>
      </c>
    </row>
    <row r="52" spans="1:10" ht="25.5">
      <c r="A52" s="82" t="s">
        <v>11</v>
      </c>
      <c r="B52" s="86" t="s">
        <v>136</v>
      </c>
      <c r="C52" s="4" t="s">
        <v>57</v>
      </c>
      <c r="D52" s="83">
        <v>17100000</v>
      </c>
      <c r="E52" s="83">
        <v>31</v>
      </c>
      <c r="F52" s="83"/>
      <c r="G52" s="86" t="s">
        <v>144</v>
      </c>
      <c r="H52" s="86" t="s">
        <v>18</v>
      </c>
      <c r="I52" s="84">
        <v>43574</v>
      </c>
      <c r="J52" s="85" t="s">
        <v>55</v>
      </c>
    </row>
    <row r="53" spans="1:10" ht="12.75">
      <c r="A53" s="82" t="s">
        <v>8</v>
      </c>
      <c r="B53" s="86" t="s">
        <v>207</v>
      </c>
      <c r="C53" s="4" t="s">
        <v>57</v>
      </c>
      <c r="D53" s="83">
        <v>8500000</v>
      </c>
      <c r="E53" s="83">
        <v>55</v>
      </c>
      <c r="F53" s="83"/>
      <c r="G53" s="86" t="s">
        <v>137</v>
      </c>
      <c r="H53" s="86" t="s">
        <v>18</v>
      </c>
      <c r="I53" s="84">
        <v>43574</v>
      </c>
      <c r="J53" s="85" t="s">
        <v>55</v>
      </c>
    </row>
    <row r="54" spans="1:10" ht="12.75">
      <c r="A54" s="82" t="s">
        <v>8</v>
      </c>
      <c r="B54" s="86" t="s">
        <v>208</v>
      </c>
      <c r="C54" s="4" t="s">
        <v>57</v>
      </c>
      <c r="D54" s="83">
        <v>4300000</v>
      </c>
      <c r="E54" s="83">
        <v>20</v>
      </c>
      <c r="F54" s="83"/>
      <c r="G54" s="86" t="s">
        <v>137</v>
      </c>
      <c r="H54" s="86" t="s">
        <v>110</v>
      </c>
      <c r="I54" s="84">
        <v>43940</v>
      </c>
      <c r="J54" s="85" t="s">
        <v>55</v>
      </c>
    </row>
    <row r="55" spans="1:10" ht="25.5">
      <c r="A55" s="82" t="s">
        <v>10</v>
      </c>
      <c r="B55" s="86" t="s">
        <v>150</v>
      </c>
      <c r="C55" s="4" t="s">
        <v>57</v>
      </c>
      <c r="D55" s="83">
        <v>7500000</v>
      </c>
      <c r="E55" s="83">
        <v>28</v>
      </c>
      <c r="F55" s="83">
        <v>23000</v>
      </c>
      <c r="G55" s="86" t="s">
        <v>138</v>
      </c>
      <c r="H55" s="86" t="s">
        <v>151</v>
      </c>
      <c r="I55" s="84">
        <v>43604</v>
      </c>
      <c r="J55" s="85" t="s">
        <v>21</v>
      </c>
    </row>
    <row r="56" spans="1:10" ht="12.75">
      <c r="A56" s="82" t="s">
        <v>10</v>
      </c>
      <c r="B56" s="86" t="s">
        <v>168</v>
      </c>
      <c r="C56" s="4" t="s">
        <v>57</v>
      </c>
      <c r="D56" s="83">
        <v>43384400</v>
      </c>
      <c r="E56" s="83">
        <v>24</v>
      </c>
      <c r="F56" s="83"/>
      <c r="G56" s="86" t="s">
        <v>27</v>
      </c>
      <c r="H56" s="86" t="s">
        <v>18</v>
      </c>
      <c r="I56" s="84">
        <v>43600</v>
      </c>
      <c r="J56" s="85" t="s">
        <v>55</v>
      </c>
    </row>
    <row r="57" spans="1:10" ht="12.75">
      <c r="A57" s="82" t="s">
        <v>8</v>
      </c>
      <c r="B57" s="86" t="s">
        <v>152</v>
      </c>
      <c r="C57" s="4" t="s">
        <v>57</v>
      </c>
      <c r="D57" s="83"/>
      <c r="E57" s="83">
        <v>30</v>
      </c>
      <c r="F57" s="83">
        <v>25000</v>
      </c>
      <c r="G57" s="86" t="s">
        <v>137</v>
      </c>
      <c r="H57" s="86" t="s">
        <v>153</v>
      </c>
      <c r="I57" s="84">
        <v>43604</v>
      </c>
      <c r="J57" s="85" t="s">
        <v>55</v>
      </c>
    </row>
    <row r="58" spans="1:10" ht="12.75">
      <c r="A58" s="82" t="s">
        <v>154</v>
      </c>
      <c r="B58" s="86" t="s">
        <v>71</v>
      </c>
      <c r="C58" s="4" t="s">
        <v>57</v>
      </c>
      <c r="D58" s="83">
        <v>22100000</v>
      </c>
      <c r="E58" s="83">
        <v>350</v>
      </c>
      <c r="F58" s="83">
        <v>310000</v>
      </c>
      <c r="G58" s="86" t="s">
        <v>62</v>
      </c>
      <c r="H58" s="86" t="s">
        <v>18</v>
      </c>
      <c r="I58" s="84">
        <v>43604</v>
      </c>
      <c r="J58" s="85" t="s">
        <v>55</v>
      </c>
    </row>
    <row r="59" spans="1:10" ht="15" customHeight="1">
      <c r="A59" s="82" t="s">
        <v>10</v>
      </c>
      <c r="B59" s="86" t="s">
        <v>169</v>
      </c>
      <c r="C59" s="4" t="s">
        <v>57</v>
      </c>
      <c r="D59" s="83">
        <v>13500000</v>
      </c>
      <c r="E59" s="83">
        <v>60</v>
      </c>
      <c r="F59" s="83">
        <v>70600</v>
      </c>
      <c r="G59" s="86" t="s">
        <v>137</v>
      </c>
      <c r="H59" s="86" t="s">
        <v>45</v>
      </c>
      <c r="I59" s="84">
        <v>43604</v>
      </c>
      <c r="J59" s="85" t="s">
        <v>55</v>
      </c>
    </row>
    <row r="60" spans="1:10" ht="12.75">
      <c r="A60" s="82" t="s">
        <v>9</v>
      </c>
      <c r="B60" s="86" t="s">
        <v>199</v>
      </c>
      <c r="C60" s="4" t="s">
        <v>57</v>
      </c>
      <c r="D60" s="83">
        <v>75000000</v>
      </c>
      <c r="E60" s="83"/>
      <c r="F60" s="83"/>
      <c r="G60" s="86" t="s">
        <v>137</v>
      </c>
      <c r="H60" s="86" t="s">
        <v>68</v>
      </c>
      <c r="I60" s="84">
        <v>43608</v>
      </c>
      <c r="J60" s="85" t="s">
        <v>55</v>
      </c>
    </row>
    <row r="61" spans="1:10" ht="12.75">
      <c r="A61" s="82" t="s">
        <v>10</v>
      </c>
      <c r="B61" s="86" t="s">
        <v>155</v>
      </c>
      <c r="C61" s="4" t="s">
        <v>57</v>
      </c>
      <c r="D61" s="83">
        <v>1630000</v>
      </c>
      <c r="E61" s="83">
        <v>500</v>
      </c>
      <c r="F61" s="83"/>
      <c r="G61" s="86" t="s">
        <v>123</v>
      </c>
      <c r="H61" s="86" t="s">
        <v>156</v>
      </c>
      <c r="I61" s="84">
        <v>43635</v>
      </c>
      <c r="J61" s="85" t="s">
        <v>190</v>
      </c>
    </row>
    <row r="62" spans="1:10" ht="12.75">
      <c r="A62" s="82" t="s">
        <v>10</v>
      </c>
      <c r="B62" s="86" t="s">
        <v>157</v>
      </c>
      <c r="C62" s="4" t="s">
        <v>57</v>
      </c>
      <c r="D62" s="83">
        <v>4000000</v>
      </c>
      <c r="E62" s="83">
        <v>25</v>
      </c>
      <c r="F62" s="83"/>
      <c r="G62" s="86" t="s">
        <v>69</v>
      </c>
      <c r="H62" s="86" t="s">
        <v>28</v>
      </c>
      <c r="I62" s="84">
        <v>43633</v>
      </c>
      <c r="J62" s="85" t="s">
        <v>16</v>
      </c>
    </row>
    <row r="63" spans="1:10" ht="12.75">
      <c r="A63" s="82" t="s">
        <v>10</v>
      </c>
      <c r="B63" s="86" t="s">
        <v>91</v>
      </c>
      <c r="C63" s="4" t="s">
        <v>57</v>
      </c>
      <c r="D63" s="83">
        <v>20000000</v>
      </c>
      <c r="E63" s="83">
        <v>0</v>
      </c>
      <c r="F63" s="83"/>
      <c r="G63" s="86" t="s">
        <v>130</v>
      </c>
      <c r="H63" s="86" t="s">
        <v>18</v>
      </c>
      <c r="I63" s="84">
        <v>43634</v>
      </c>
      <c r="J63" s="85" t="s">
        <v>36</v>
      </c>
    </row>
    <row r="64" spans="1:10" ht="12.75">
      <c r="A64" s="82" t="s">
        <v>11</v>
      </c>
      <c r="B64" s="86" t="s">
        <v>158</v>
      </c>
      <c r="C64" s="4" t="s">
        <v>57</v>
      </c>
      <c r="D64" s="83"/>
      <c r="E64" s="83">
        <v>20</v>
      </c>
      <c r="F64" s="83"/>
      <c r="G64" s="86" t="s">
        <v>137</v>
      </c>
      <c r="H64" s="86" t="s">
        <v>18</v>
      </c>
      <c r="I64" s="84">
        <v>43635</v>
      </c>
      <c r="J64" s="85" t="s">
        <v>16</v>
      </c>
    </row>
    <row r="65" spans="1:10" ht="12.75">
      <c r="A65" s="82" t="s">
        <v>7</v>
      </c>
      <c r="B65" s="86" t="s">
        <v>159</v>
      </c>
      <c r="C65" s="4" t="s">
        <v>57</v>
      </c>
      <c r="D65" s="83">
        <v>1100000</v>
      </c>
      <c r="E65" s="83">
        <v>30</v>
      </c>
      <c r="F65" s="83"/>
      <c r="G65" s="86" t="s">
        <v>64</v>
      </c>
      <c r="H65" s="86" t="s">
        <v>18</v>
      </c>
      <c r="I65" s="84">
        <v>43665</v>
      </c>
      <c r="J65" s="85" t="s">
        <v>55</v>
      </c>
    </row>
    <row r="66" spans="1:10" ht="12.75">
      <c r="A66" s="82" t="s">
        <v>26</v>
      </c>
      <c r="B66" s="86" t="s">
        <v>19</v>
      </c>
      <c r="C66" s="4" t="s">
        <v>57</v>
      </c>
      <c r="D66" s="83">
        <v>10000000</v>
      </c>
      <c r="E66" s="83"/>
      <c r="F66" s="83">
        <v>35000</v>
      </c>
      <c r="G66" s="86" t="s">
        <v>27</v>
      </c>
      <c r="H66" s="86" t="s">
        <v>160</v>
      </c>
      <c r="I66" s="84">
        <v>43654</v>
      </c>
      <c r="J66" s="85" t="s">
        <v>31</v>
      </c>
    </row>
    <row r="67" spans="1:10" ht="12.75">
      <c r="A67" s="82" t="s">
        <v>10</v>
      </c>
      <c r="B67" s="86" t="s">
        <v>161</v>
      </c>
      <c r="C67" s="4" t="s">
        <v>57</v>
      </c>
      <c r="D67" s="83">
        <v>13000000</v>
      </c>
      <c r="E67" s="83">
        <v>8</v>
      </c>
      <c r="F67" s="83">
        <v>20000</v>
      </c>
      <c r="G67" s="86" t="s">
        <v>137</v>
      </c>
      <c r="H67" s="86" t="s">
        <v>18</v>
      </c>
      <c r="I67" s="84">
        <v>43663</v>
      </c>
      <c r="J67" s="85" t="s">
        <v>51</v>
      </c>
    </row>
    <row r="68" spans="1:10" ht="12.75">
      <c r="A68" s="82" t="s">
        <v>154</v>
      </c>
      <c r="B68" s="86" t="s">
        <v>52</v>
      </c>
      <c r="C68" s="4" t="s">
        <v>57</v>
      </c>
      <c r="D68" s="83">
        <v>16800000</v>
      </c>
      <c r="E68" s="83">
        <v>47</v>
      </c>
      <c r="F68" s="83">
        <v>50000</v>
      </c>
      <c r="G68" s="86" t="s">
        <v>137</v>
      </c>
      <c r="H68" s="86" t="s">
        <v>18</v>
      </c>
      <c r="I68" s="84">
        <v>43696</v>
      </c>
      <c r="J68" s="85" t="s">
        <v>33</v>
      </c>
    </row>
    <row r="69" spans="1:10" ht="12.75">
      <c r="A69" s="82" t="s">
        <v>26</v>
      </c>
      <c r="B69" s="86" t="s">
        <v>222</v>
      </c>
      <c r="C69" s="4" t="s">
        <v>57</v>
      </c>
      <c r="D69" s="83">
        <v>4300000</v>
      </c>
      <c r="E69" s="83">
        <v>0</v>
      </c>
      <c r="F69" s="83"/>
      <c r="G69" s="86" t="s">
        <v>62</v>
      </c>
      <c r="H69" s="86" t="s">
        <v>18</v>
      </c>
      <c r="I69" s="84">
        <v>43521</v>
      </c>
      <c r="J69" s="85" t="s">
        <v>36</v>
      </c>
    </row>
    <row r="70" spans="1:10" ht="12.75">
      <c r="A70" s="82" t="s">
        <v>26</v>
      </c>
      <c r="B70" s="86" t="s">
        <v>89</v>
      </c>
      <c r="C70" s="86" t="s">
        <v>57</v>
      </c>
      <c r="D70" s="83">
        <v>8700000</v>
      </c>
      <c r="E70" s="83">
        <v>45</v>
      </c>
      <c r="F70" s="83"/>
      <c r="G70" s="86" t="s">
        <v>137</v>
      </c>
      <c r="H70" s="86" t="s">
        <v>18</v>
      </c>
      <c r="I70" s="84">
        <v>43727</v>
      </c>
      <c r="J70" s="85" t="s">
        <v>55</v>
      </c>
    </row>
    <row r="71" spans="1:10" ht="12.75">
      <c r="A71" s="82" t="s">
        <v>10</v>
      </c>
      <c r="B71" s="86" t="s">
        <v>174</v>
      </c>
      <c r="C71" s="4" t="s">
        <v>57</v>
      </c>
      <c r="D71" s="83">
        <v>10370000</v>
      </c>
      <c r="E71" s="83">
        <v>22</v>
      </c>
      <c r="F71" s="83"/>
      <c r="G71" s="86" t="s">
        <v>137</v>
      </c>
      <c r="H71" s="86" t="s">
        <v>18</v>
      </c>
      <c r="I71" s="84">
        <v>43727</v>
      </c>
      <c r="J71" s="85" t="s">
        <v>55</v>
      </c>
    </row>
    <row r="72" spans="1:10" ht="12.75">
      <c r="A72" s="82" t="s">
        <v>8</v>
      </c>
      <c r="B72" s="86" t="s">
        <v>175</v>
      </c>
      <c r="C72" s="4" t="s">
        <v>57</v>
      </c>
      <c r="D72" s="83">
        <v>3400000</v>
      </c>
      <c r="E72" s="83">
        <v>81</v>
      </c>
      <c r="F72" s="83"/>
      <c r="G72" s="86" t="s">
        <v>137</v>
      </c>
      <c r="H72" s="86" t="s">
        <v>18</v>
      </c>
      <c r="I72" s="84">
        <v>43756</v>
      </c>
      <c r="J72" s="85" t="s">
        <v>55</v>
      </c>
    </row>
    <row r="73" spans="1:10" ht="12.75">
      <c r="A73" s="82" t="s">
        <v>26</v>
      </c>
      <c r="B73" s="86" t="s">
        <v>176</v>
      </c>
      <c r="C73" s="86" t="s">
        <v>57</v>
      </c>
      <c r="D73" s="83">
        <v>28200000</v>
      </c>
      <c r="E73" s="83">
        <v>160</v>
      </c>
      <c r="F73" s="83"/>
      <c r="G73" s="86" t="s">
        <v>27</v>
      </c>
      <c r="H73" s="86" t="s">
        <v>18</v>
      </c>
      <c r="I73" s="84">
        <v>43759</v>
      </c>
      <c r="J73" s="85" t="s">
        <v>31</v>
      </c>
    </row>
    <row r="74" spans="1:10" ht="25.5">
      <c r="A74" s="82" t="s">
        <v>10</v>
      </c>
      <c r="B74" s="86" t="s">
        <v>232</v>
      </c>
      <c r="C74" s="86" t="s">
        <v>57</v>
      </c>
      <c r="D74" s="83">
        <v>5579000</v>
      </c>
      <c r="E74" s="83">
        <v>85</v>
      </c>
      <c r="F74" s="83"/>
      <c r="G74" s="86" t="s">
        <v>141</v>
      </c>
      <c r="H74" s="86" t="s">
        <v>18</v>
      </c>
      <c r="I74" s="84">
        <v>43757</v>
      </c>
      <c r="J74" s="85" t="s">
        <v>55</v>
      </c>
    </row>
    <row r="75" spans="1:10" ht="12.75">
      <c r="A75" s="82" t="s">
        <v>10</v>
      </c>
      <c r="B75" s="86" t="s">
        <v>19</v>
      </c>
      <c r="C75" s="86" t="s">
        <v>57</v>
      </c>
      <c r="D75" s="83">
        <v>46000000</v>
      </c>
      <c r="E75" s="83"/>
      <c r="F75" s="83"/>
      <c r="G75" s="86" t="s">
        <v>27</v>
      </c>
      <c r="H75" s="86" t="s">
        <v>18</v>
      </c>
      <c r="I75" s="84">
        <v>43788</v>
      </c>
      <c r="J75" s="85" t="s">
        <v>31</v>
      </c>
    </row>
    <row r="76" spans="1:10" ht="12.75">
      <c r="A76" s="82" t="s">
        <v>13</v>
      </c>
      <c r="B76" s="86" t="s">
        <v>177</v>
      </c>
      <c r="C76" s="4" t="s">
        <v>57</v>
      </c>
      <c r="D76" s="83">
        <v>10000000</v>
      </c>
      <c r="E76" s="83"/>
      <c r="F76" s="83"/>
      <c r="G76" s="86" t="s">
        <v>137</v>
      </c>
      <c r="H76" s="86" t="s">
        <v>18</v>
      </c>
      <c r="I76" s="84">
        <v>43788</v>
      </c>
      <c r="J76" s="85" t="s">
        <v>55</v>
      </c>
    </row>
    <row r="77" spans="1:10" ht="12.75">
      <c r="A77" s="82" t="s">
        <v>9</v>
      </c>
      <c r="B77" s="86" t="s">
        <v>200</v>
      </c>
      <c r="C77" s="4" t="s">
        <v>57</v>
      </c>
      <c r="D77" s="83">
        <v>100000000</v>
      </c>
      <c r="E77" s="83"/>
      <c r="F77" s="83"/>
      <c r="G77" s="86" t="s">
        <v>62</v>
      </c>
      <c r="H77" s="86" t="s">
        <v>18</v>
      </c>
      <c r="I77" s="84">
        <v>43788</v>
      </c>
      <c r="J77" s="85" t="s">
        <v>41</v>
      </c>
    </row>
    <row r="78" spans="1:10" ht="12.75">
      <c r="A78" s="82" t="s">
        <v>10</v>
      </c>
      <c r="B78" s="86" t="s">
        <v>179</v>
      </c>
      <c r="C78" s="86" t="s">
        <v>57</v>
      </c>
      <c r="D78" s="83">
        <v>2500000</v>
      </c>
      <c r="E78" s="83">
        <v>6</v>
      </c>
      <c r="F78" s="83"/>
      <c r="G78" s="86" t="s">
        <v>137</v>
      </c>
      <c r="H78" s="86" t="s">
        <v>18</v>
      </c>
      <c r="I78" s="84">
        <v>43818</v>
      </c>
      <c r="J78" s="85" t="s">
        <v>55</v>
      </c>
    </row>
    <row r="79" spans="1:10" ht="25.5">
      <c r="A79" s="82" t="s">
        <v>10</v>
      </c>
      <c r="B79" s="86" t="s">
        <v>229</v>
      </c>
      <c r="C79" s="86" t="s">
        <v>57</v>
      </c>
      <c r="D79" s="83">
        <v>600000</v>
      </c>
      <c r="E79" s="83">
        <v>150</v>
      </c>
      <c r="F79" s="83"/>
      <c r="G79" s="86" t="s">
        <v>123</v>
      </c>
      <c r="H79" s="86" t="s">
        <v>180</v>
      </c>
      <c r="I79" s="84">
        <v>43818</v>
      </c>
      <c r="J79" s="85" t="s">
        <v>55</v>
      </c>
    </row>
    <row r="80" spans="1:10" ht="25.5">
      <c r="A80" s="82" t="s">
        <v>10</v>
      </c>
      <c r="B80" s="86" t="s">
        <v>182</v>
      </c>
      <c r="C80" s="86" t="s">
        <v>57</v>
      </c>
      <c r="D80" s="83"/>
      <c r="E80" s="83">
        <v>13</v>
      </c>
      <c r="F80" s="83"/>
      <c r="G80" s="86" t="s">
        <v>183</v>
      </c>
      <c r="H80" s="86" t="s">
        <v>184</v>
      </c>
      <c r="I80" s="84">
        <v>43818</v>
      </c>
      <c r="J80" s="85" t="s">
        <v>55</v>
      </c>
    </row>
    <row r="81" spans="1:10" ht="12.75">
      <c r="A81" s="82" t="s">
        <v>9</v>
      </c>
      <c r="B81" s="86" t="s">
        <v>185</v>
      </c>
      <c r="C81" s="86" t="s">
        <v>57</v>
      </c>
      <c r="D81" s="83">
        <v>13900000</v>
      </c>
      <c r="E81" s="83">
        <v>193</v>
      </c>
      <c r="F81" s="83"/>
      <c r="G81" s="86" t="s">
        <v>27</v>
      </c>
      <c r="H81" s="86" t="s">
        <v>18</v>
      </c>
      <c r="I81" s="84">
        <v>43818</v>
      </c>
      <c r="J81" s="85" t="s">
        <v>31</v>
      </c>
    </row>
    <row r="82" spans="1:10" ht="25.5">
      <c r="A82" s="82" t="s">
        <v>10</v>
      </c>
      <c r="B82" s="86" t="s">
        <v>187</v>
      </c>
      <c r="C82" s="86" t="s">
        <v>57</v>
      </c>
      <c r="D82" s="83">
        <v>4200000</v>
      </c>
      <c r="E82" s="83">
        <v>669</v>
      </c>
      <c r="F82" s="83"/>
      <c r="G82" s="86" t="s">
        <v>188</v>
      </c>
      <c r="H82" s="86" t="s">
        <v>45</v>
      </c>
      <c r="I82" s="84">
        <v>43818</v>
      </c>
      <c r="J82" s="85" t="s">
        <v>55</v>
      </c>
    </row>
    <row r="83" spans="1:10" ht="12.75">
      <c r="A83" s="82" t="s">
        <v>10</v>
      </c>
      <c r="B83" s="86" t="s">
        <v>202</v>
      </c>
      <c r="C83" s="86" t="s">
        <v>57</v>
      </c>
      <c r="D83" s="83"/>
      <c r="E83" s="83"/>
      <c r="F83" s="83"/>
      <c r="G83" s="86" t="s">
        <v>203</v>
      </c>
      <c r="H83" s="86" t="s">
        <v>24</v>
      </c>
      <c r="I83" s="84">
        <v>43818</v>
      </c>
      <c r="J83" s="85" t="s">
        <v>55</v>
      </c>
    </row>
    <row r="84" spans="1:10" ht="12.75">
      <c r="A84" s="82" t="s">
        <v>154</v>
      </c>
      <c r="B84" s="86" t="s">
        <v>206</v>
      </c>
      <c r="C84" s="86" t="s">
        <v>57</v>
      </c>
      <c r="D84" s="83">
        <v>2500000</v>
      </c>
      <c r="E84" s="83"/>
      <c r="F84" s="83"/>
      <c r="G84" s="86" t="s">
        <v>137</v>
      </c>
      <c r="H84" s="86" t="s">
        <v>68</v>
      </c>
      <c r="I84" s="84">
        <v>44184</v>
      </c>
      <c r="J84" s="85" t="s">
        <v>55</v>
      </c>
    </row>
    <row r="85" spans="1:10" ht="12.75">
      <c r="A85" s="82" t="s">
        <v>10</v>
      </c>
      <c r="B85" s="86" t="s">
        <v>189</v>
      </c>
      <c r="C85" s="86" t="s">
        <v>57</v>
      </c>
      <c r="D85" s="83">
        <v>27000000</v>
      </c>
      <c r="E85" s="83">
        <v>95</v>
      </c>
      <c r="F85" s="83">
        <v>100000</v>
      </c>
      <c r="G85" s="86" t="s">
        <v>27</v>
      </c>
      <c r="H85" s="86" t="s">
        <v>18</v>
      </c>
      <c r="I85" s="84">
        <v>43818</v>
      </c>
      <c r="J85" s="85" t="s">
        <v>31</v>
      </c>
    </row>
    <row r="86" spans="1:10" ht="12.75">
      <c r="A86" s="82" t="s">
        <v>26</v>
      </c>
      <c r="B86" s="86" t="s">
        <v>220</v>
      </c>
      <c r="C86" s="86" t="s">
        <v>57</v>
      </c>
      <c r="D86" s="83">
        <v>2597887</v>
      </c>
      <c r="E86" s="83">
        <v>16</v>
      </c>
      <c r="F86" s="83"/>
      <c r="G86" s="86" t="s">
        <v>27</v>
      </c>
      <c r="H86" s="86" t="s">
        <v>18</v>
      </c>
      <c r="I86" s="84">
        <v>43830</v>
      </c>
      <c r="J86" s="85" t="s">
        <v>31</v>
      </c>
    </row>
    <row r="87" spans="1:10" ht="12.75">
      <c r="A87" s="82" t="s">
        <v>26</v>
      </c>
      <c r="B87" s="86" t="s">
        <v>221</v>
      </c>
      <c r="C87" s="86" t="s">
        <v>57</v>
      </c>
      <c r="D87" s="83">
        <v>4812000</v>
      </c>
      <c r="E87" s="83">
        <v>51</v>
      </c>
      <c r="F87" s="83"/>
      <c r="G87" s="86" t="s">
        <v>65</v>
      </c>
      <c r="H87" s="86" t="s">
        <v>18</v>
      </c>
      <c r="I87" s="84">
        <v>43830</v>
      </c>
      <c r="J87" s="85" t="s">
        <v>55</v>
      </c>
    </row>
    <row r="88" spans="1:10" ht="12.75" customHeight="1">
      <c r="A88" s="82" t="s">
        <v>26</v>
      </c>
      <c r="B88" s="86" t="s">
        <v>223</v>
      </c>
      <c r="C88" s="86" t="s">
        <v>57</v>
      </c>
      <c r="D88" s="83">
        <v>2450000</v>
      </c>
      <c r="E88" s="83">
        <v>7</v>
      </c>
      <c r="F88" s="83"/>
      <c r="G88" s="86" t="s">
        <v>65</v>
      </c>
      <c r="H88" s="86" t="s">
        <v>18</v>
      </c>
      <c r="I88" s="84">
        <v>43830</v>
      </c>
      <c r="J88" s="85" t="s">
        <v>21</v>
      </c>
    </row>
    <row r="89" spans="1:10" ht="12.75">
      <c r="A89" s="82" t="s">
        <v>26</v>
      </c>
      <c r="B89" s="86" t="s">
        <v>224</v>
      </c>
      <c r="C89" s="86" t="s">
        <v>57</v>
      </c>
      <c r="D89" s="83">
        <v>33000000</v>
      </c>
      <c r="E89" s="83">
        <v>0</v>
      </c>
      <c r="F89" s="83"/>
      <c r="G89" s="86" t="s">
        <v>37</v>
      </c>
      <c r="H89" s="86" t="s">
        <v>225</v>
      </c>
      <c r="I89" s="84">
        <v>43830</v>
      </c>
      <c r="J89" s="85" t="s">
        <v>55</v>
      </c>
    </row>
    <row r="90" spans="1:10" ht="12.75">
      <c r="A90" s="82" t="s">
        <v>26</v>
      </c>
      <c r="B90" s="86" t="s">
        <v>226</v>
      </c>
      <c r="C90" s="86" t="s">
        <v>57</v>
      </c>
      <c r="D90" s="83">
        <v>5000000</v>
      </c>
      <c r="E90" s="83">
        <v>0</v>
      </c>
      <c r="F90" s="83"/>
      <c r="G90" s="86" t="s">
        <v>137</v>
      </c>
      <c r="H90" s="86" t="s">
        <v>18</v>
      </c>
      <c r="I90" s="84">
        <v>43830</v>
      </c>
      <c r="J90" s="85" t="s">
        <v>55</v>
      </c>
    </row>
    <row r="91" spans="1:10" ht="12.75">
      <c r="A91" s="82" t="s">
        <v>26</v>
      </c>
      <c r="B91" s="86" t="s">
        <v>227</v>
      </c>
      <c r="C91" s="86" t="s">
        <v>57</v>
      </c>
      <c r="D91" s="83">
        <v>21000000</v>
      </c>
      <c r="E91" s="83">
        <v>0</v>
      </c>
      <c r="F91" s="83"/>
      <c r="G91" s="86" t="s">
        <v>27</v>
      </c>
      <c r="H91" s="86" t="s">
        <v>18</v>
      </c>
      <c r="I91" s="84">
        <v>43830</v>
      </c>
      <c r="J91" s="85" t="s">
        <v>55</v>
      </c>
    </row>
    <row r="92" spans="1:10" ht="25.5">
      <c r="A92" s="82" t="s">
        <v>26</v>
      </c>
      <c r="B92" s="86" t="s">
        <v>75</v>
      </c>
      <c r="C92" s="86" t="s">
        <v>57</v>
      </c>
      <c r="D92" s="83">
        <v>2000000</v>
      </c>
      <c r="E92" s="83">
        <v>0</v>
      </c>
      <c r="F92" s="83"/>
      <c r="G92" s="86" t="s">
        <v>141</v>
      </c>
      <c r="H92" s="86" t="s">
        <v>18</v>
      </c>
      <c r="I92" s="84">
        <v>43830</v>
      </c>
      <c r="J92" s="85" t="s">
        <v>35</v>
      </c>
    </row>
    <row r="93" spans="1:10" ht="12.75">
      <c r="A93" s="82" t="s">
        <v>26</v>
      </c>
      <c r="B93" s="86" t="s">
        <v>228</v>
      </c>
      <c r="C93" s="86" t="s">
        <v>57</v>
      </c>
      <c r="D93" s="83">
        <v>13035370</v>
      </c>
      <c r="E93" s="83">
        <v>22</v>
      </c>
      <c r="F93" s="83"/>
      <c r="G93" s="86" t="s">
        <v>137</v>
      </c>
      <c r="H93" s="86" t="s">
        <v>24</v>
      </c>
      <c r="I93" s="84">
        <v>43830</v>
      </c>
      <c r="J93" s="85" t="s">
        <v>55</v>
      </c>
    </row>
    <row r="94" spans="1:10" ht="12.75">
      <c r="A94" s="82" t="s">
        <v>10</v>
      </c>
      <c r="B94" s="86" t="s">
        <v>230</v>
      </c>
      <c r="C94" s="86" t="s">
        <v>57</v>
      </c>
      <c r="D94" s="83">
        <v>6664846</v>
      </c>
      <c r="E94" s="83">
        <v>14</v>
      </c>
      <c r="F94" s="83"/>
      <c r="G94" s="86" t="s">
        <v>27</v>
      </c>
      <c r="H94" s="86" t="s">
        <v>18</v>
      </c>
      <c r="I94" s="84">
        <v>43818</v>
      </c>
      <c r="J94" s="85" t="s">
        <v>55</v>
      </c>
    </row>
    <row r="95" spans="1:10" ht="12.75">
      <c r="A95" s="82" t="s">
        <v>10</v>
      </c>
      <c r="B95" s="86" t="s">
        <v>231</v>
      </c>
      <c r="C95" s="86" t="s">
        <v>57</v>
      </c>
      <c r="D95" s="83">
        <v>19864100</v>
      </c>
      <c r="E95" s="83">
        <v>25</v>
      </c>
      <c r="F95" s="83"/>
      <c r="G95" s="86" t="s">
        <v>27</v>
      </c>
      <c r="H95" s="86" t="s">
        <v>18</v>
      </c>
      <c r="I95" s="84">
        <v>43818</v>
      </c>
      <c r="J95" s="85" t="s">
        <v>55</v>
      </c>
    </row>
    <row r="96" spans="1:10" ht="12.75">
      <c r="A96" s="82" t="s">
        <v>26</v>
      </c>
      <c r="B96" s="86" t="s">
        <v>236</v>
      </c>
      <c r="C96" s="86" t="s">
        <v>57</v>
      </c>
      <c r="D96" s="83">
        <v>5231430</v>
      </c>
      <c r="E96" s="83">
        <v>112</v>
      </c>
      <c r="F96" s="83"/>
      <c r="G96" s="86" t="s">
        <v>27</v>
      </c>
      <c r="H96" s="86" t="s">
        <v>18</v>
      </c>
      <c r="I96" s="84">
        <v>43818</v>
      </c>
      <c r="J96" s="85" t="s">
        <v>36</v>
      </c>
    </row>
    <row r="97" spans="1:10" ht="12.75">
      <c r="A97" s="82" t="s">
        <v>10</v>
      </c>
      <c r="B97" s="86" t="s">
        <v>233</v>
      </c>
      <c r="C97" s="86" t="s">
        <v>57</v>
      </c>
      <c r="D97" s="83">
        <v>63390471</v>
      </c>
      <c r="E97" s="83">
        <v>25</v>
      </c>
      <c r="F97" s="83"/>
      <c r="G97" s="86" t="s">
        <v>242</v>
      </c>
      <c r="H97" s="86" t="s">
        <v>242</v>
      </c>
      <c r="I97" s="84">
        <v>43830</v>
      </c>
      <c r="J97" s="85" t="s">
        <v>55</v>
      </c>
    </row>
    <row r="98" spans="1:10" ht="25.5">
      <c r="A98" s="13" t="s">
        <v>80</v>
      </c>
      <c r="B98" s="26">
        <f>COUNTIF(B39:B97,"*")</f>
        <v>59</v>
      </c>
      <c r="C98" s="26"/>
      <c r="D98" s="27">
        <f>SUM(D39:D97)</f>
        <v>867759504</v>
      </c>
      <c r="E98" s="28">
        <f>SUM(E39:E97)</f>
        <v>3417</v>
      </c>
      <c r="F98" s="28">
        <f>SUM(F39:F97)</f>
        <v>1042600</v>
      </c>
      <c r="G98" s="13"/>
      <c r="H98" s="13"/>
      <c r="I98" s="11" t="s">
        <v>83</v>
      </c>
      <c r="J98" s="26">
        <f>B98-(COUNTIF(J39:J97,"No"))</f>
        <v>21</v>
      </c>
    </row>
    <row r="100" spans="1:2" ht="12.75">
      <c r="A100" s="35" t="s">
        <v>61</v>
      </c>
      <c r="B100" s="35"/>
    </row>
    <row r="101" spans="1:2" ht="12.75">
      <c r="A101" s="35"/>
      <c r="B101" s="35"/>
    </row>
    <row r="102" spans="1:2" ht="12.75">
      <c r="A102" s="35"/>
      <c r="B102" s="35"/>
    </row>
    <row r="103" spans="1:2" ht="12.75">
      <c r="A103" s="35"/>
      <c r="B103" s="35"/>
    </row>
    <row r="104" spans="1:2" ht="12.75">
      <c r="A104" s="35"/>
      <c r="B104" s="35"/>
    </row>
    <row r="105" spans="1:2" ht="12.75">
      <c r="A105" s="35"/>
      <c r="B105" s="35"/>
    </row>
    <row r="106" spans="1:2" ht="12.75">
      <c r="A106" s="35"/>
      <c r="B106" s="35"/>
    </row>
  </sheetData>
  <sheetProtection/>
  <printOptions/>
  <pageMargins left="0.25" right="0.25" top="0.75" bottom="0.75" header="0.3" footer="0.3"/>
  <pageSetup fitToHeight="1" fitToWidth="1" horizontalDpi="600" verticalDpi="600" orientation="portrait" scale="44" r:id="rId4"/>
  <drawing r:id="rId3"/>
  <tableParts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421875" style="2" customWidth="1"/>
    <col min="2" max="2" width="23.8515625" style="1" customWidth="1"/>
    <col min="3" max="3" width="12.7109375" style="1" customWidth="1"/>
    <col min="4" max="4" width="14.00390625" style="1" customWidth="1"/>
    <col min="5" max="9" width="14.8515625" style="1" customWidth="1"/>
    <col min="10" max="12" width="10.8515625" style="1" customWidth="1"/>
    <col min="13" max="13" width="10.140625" style="1" customWidth="1"/>
    <col min="14" max="14" width="14.28125" style="1" bestFit="1" customWidth="1"/>
    <col min="15" max="15" width="11.421875" style="1" customWidth="1"/>
    <col min="16" max="16" width="16.421875" style="1" bestFit="1" customWidth="1"/>
    <col min="17" max="16384" width="11.421875" style="1" customWidth="1"/>
  </cols>
  <sheetData>
    <row r="1" ht="15.75">
      <c r="A1" s="3" t="s">
        <v>87</v>
      </c>
    </row>
    <row r="2" ht="15.75" thickBot="1"/>
    <row r="3" spans="1:15" ht="45.75" thickBot="1">
      <c r="A3" s="68" t="s">
        <v>58</v>
      </c>
      <c r="B3" s="52" t="s">
        <v>2</v>
      </c>
      <c r="C3" s="73" t="s">
        <v>3</v>
      </c>
      <c r="D3" s="54" t="s">
        <v>107</v>
      </c>
      <c r="E3" s="55" t="s">
        <v>108</v>
      </c>
      <c r="F3" s="56" t="s">
        <v>251</v>
      </c>
      <c r="G3" s="56" t="s">
        <v>249</v>
      </c>
      <c r="H3" s="56" t="s">
        <v>252</v>
      </c>
      <c r="I3" s="56" t="s">
        <v>250</v>
      </c>
      <c r="J3" s="56" t="s">
        <v>109</v>
      </c>
      <c r="K3" s="57" t="s">
        <v>247</v>
      </c>
      <c r="L3" s="59" t="s">
        <v>248</v>
      </c>
      <c r="M3" s="57" t="s">
        <v>127</v>
      </c>
      <c r="N3" s="53" t="s">
        <v>93</v>
      </c>
      <c r="O3" s="55" t="s">
        <v>94</v>
      </c>
    </row>
    <row r="4" spans="1:15" ht="15">
      <c r="A4" s="69">
        <f>'[1]2007'!A1</f>
        <v>2007</v>
      </c>
      <c r="B4" s="74">
        <f>'[1]2007'!D3</f>
        <v>823945000</v>
      </c>
      <c r="C4" s="75">
        <f>'[1]2007'!E3</f>
        <v>4721</v>
      </c>
      <c r="D4" s="36">
        <f>'[1]2007'!J3</f>
        <v>21</v>
      </c>
      <c r="E4" s="37">
        <f aca="true" t="shared" si="0" ref="E4:E33">D4/J4</f>
        <v>0.3387096774193548</v>
      </c>
      <c r="F4" s="38">
        <v>2004</v>
      </c>
      <c r="G4" s="60">
        <f aca="true" t="shared" si="1" ref="G4:G34">F4/C4</f>
        <v>0.42448633764033045</v>
      </c>
      <c r="H4" s="64">
        <v>412595000</v>
      </c>
      <c r="I4" s="60">
        <f>H4/B4</f>
        <v>0.5007555115936136</v>
      </c>
      <c r="J4" s="38">
        <f>'[1]2007'!B3</f>
        <v>62</v>
      </c>
      <c r="K4" s="38">
        <f>'[1]2007'!B33</f>
        <v>28</v>
      </c>
      <c r="L4" s="38">
        <f>'[1]2007'!B69</f>
        <v>34</v>
      </c>
      <c r="M4" s="39">
        <f>C4/J4</f>
        <v>76.14516129032258</v>
      </c>
      <c r="N4" s="40">
        <f>'[1]2007'!E33/'[1]2007'!E3</f>
        <v>0.29400550730777375</v>
      </c>
      <c r="O4" s="37">
        <f>'[1]2007'!E69/'[1]2007'!E3</f>
        <v>0.7059944926922262</v>
      </c>
    </row>
    <row r="5" spans="1:15" ht="15">
      <c r="A5" s="70">
        <f>'[1]2008'!A1</f>
        <v>2008</v>
      </c>
      <c r="B5" s="76">
        <f>'[1]2008'!D3</f>
        <v>2015053000</v>
      </c>
      <c r="C5" s="77">
        <f>'[1]2008'!E3</f>
        <v>6063</v>
      </c>
      <c r="D5" s="41">
        <f>'[1]2008'!J3</f>
        <v>18</v>
      </c>
      <c r="E5" s="42">
        <f t="shared" si="0"/>
        <v>0.25</v>
      </c>
      <c r="F5" s="43">
        <v>1618</v>
      </c>
      <c r="G5" s="61">
        <f t="shared" si="1"/>
        <v>0.2668645884875474</v>
      </c>
      <c r="H5" s="65">
        <v>1099250000</v>
      </c>
      <c r="I5" s="61">
        <f>H5/B5</f>
        <v>0.5455191501166471</v>
      </c>
      <c r="J5" s="43">
        <f>'[1]2008'!B3</f>
        <v>72</v>
      </c>
      <c r="K5" s="43">
        <f>'[1]2008'!B41</f>
        <v>36</v>
      </c>
      <c r="L5" s="43">
        <f>'[1]2008'!B79</f>
        <v>36</v>
      </c>
      <c r="M5" s="44">
        <f aca="true" t="shared" si="2" ref="M5:M34">C5/J5</f>
        <v>84.20833333333333</v>
      </c>
      <c r="N5" s="45">
        <f>'[1]2008'!E41/'[1]2008'!E3</f>
        <v>0.4222332178789378</v>
      </c>
      <c r="O5" s="42">
        <f>'[1]2008'!E79/'[1]2008'!E3</f>
        <v>0.5777667821210621</v>
      </c>
    </row>
    <row r="6" spans="1:15" ht="15">
      <c r="A6" s="70">
        <f>'[1]2009'!A1</f>
        <v>2009</v>
      </c>
      <c r="B6" s="76">
        <f>'[1]2009'!D3</f>
        <v>513551000</v>
      </c>
      <c r="C6" s="77">
        <f>'[1]2009'!E3</f>
        <v>4056</v>
      </c>
      <c r="D6" s="41">
        <f>'[1]2009'!J3</f>
        <v>18</v>
      </c>
      <c r="E6" s="42">
        <f t="shared" si="0"/>
        <v>0.32142857142857145</v>
      </c>
      <c r="F6" s="43">
        <v>1033</v>
      </c>
      <c r="G6" s="61">
        <f t="shared" si="1"/>
        <v>0.2546844181459566</v>
      </c>
      <c r="H6" s="65">
        <v>253960000</v>
      </c>
      <c r="I6" s="61">
        <f>H6/B6</f>
        <v>0.49451758442686317</v>
      </c>
      <c r="J6" s="43">
        <f>'[1]2009'!B3</f>
        <v>56</v>
      </c>
      <c r="K6" s="43">
        <f>'[1]2009'!B30</f>
        <v>25</v>
      </c>
      <c r="L6" s="43">
        <f>'[1]2009'!B63</f>
        <v>31</v>
      </c>
      <c r="M6" s="44">
        <f t="shared" si="2"/>
        <v>72.42857142857143</v>
      </c>
      <c r="N6" s="45">
        <f>'[1]2009'!E30/'[1]2009'!E3</f>
        <v>0.5268737672583826</v>
      </c>
      <c r="O6" s="42">
        <f>'[1]2009'!E63/'[1]2009'!E3</f>
        <v>0.47312623274161736</v>
      </c>
    </row>
    <row r="7" spans="1:15" ht="15">
      <c r="A7" s="70">
        <f>'[1]2010'!A1</f>
        <v>2010</v>
      </c>
      <c r="B7" s="76">
        <f>'[1]2010'!D3</f>
        <v>1868880000</v>
      </c>
      <c r="C7" s="77">
        <f>'[1]2010'!E3</f>
        <v>6319</v>
      </c>
      <c r="D7" s="41">
        <f>'[1]2010'!J3</f>
        <v>18</v>
      </c>
      <c r="E7" s="42">
        <f t="shared" si="0"/>
        <v>0.36</v>
      </c>
      <c r="F7" s="43">
        <v>2928</v>
      </c>
      <c r="G7" s="61">
        <f t="shared" si="1"/>
        <v>0.46336445640132934</v>
      </c>
      <c r="H7" s="65">
        <v>469775000</v>
      </c>
      <c r="I7" s="61">
        <f>H7/B7</f>
        <v>0.2513671289756432</v>
      </c>
      <c r="J7" s="43">
        <f>'[1]2010'!B3</f>
        <v>50</v>
      </c>
      <c r="K7" s="43">
        <f>'[1]2010'!B23</f>
        <v>18</v>
      </c>
      <c r="L7" s="43">
        <f>'[1]2010'!B57</f>
        <v>32</v>
      </c>
      <c r="M7" s="44">
        <f t="shared" si="2"/>
        <v>126.38</v>
      </c>
      <c r="N7" s="45">
        <f>'[1]2010'!E23/'[1]2010'!E3</f>
        <v>0.6551669567969616</v>
      </c>
      <c r="O7" s="42">
        <f>'[1]2010'!E57/'[1]2010'!E3</f>
        <v>0.3448330432030385</v>
      </c>
    </row>
    <row r="8" spans="1:15" ht="15">
      <c r="A8" s="70">
        <f>'[1]2011'!A1</f>
        <v>2011</v>
      </c>
      <c r="B8" s="76">
        <f>'[1]2011'!D3</f>
        <v>805305000</v>
      </c>
      <c r="C8" s="77">
        <f>'[1]2011'!E3</f>
        <v>5411</v>
      </c>
      <c r="D8" s="41">
        <f>'[1]2011'!J3</f>
        <v>23</v>
      </c>
      <c r="E8" s="42">
        <f t="shared" si="0"/>
        <v>0.4339622641509434</v>
      </c>
      <c r="F8" s="43">
        <v>2572</v>
      </c>
      <c r="G8" s="61">
        <f t="shared" si="1"/>
        <v>0.4753280354832748</v>
      </c>
      <c r="H8" s="65">
        <v>556590000</v>
      </c>
      <c r="I8" s="61">
        <f>H8/B8</f>
        <v>0.6911542831597965</v>
      </c>
      <c r="J8" s="43">
        <f>'[1]2011'!B3</f>
        <v>53</v>
      </c>
      <c r="K8" s="43">
        <f>'[1]2011'!B26</f>
        <v>21</v>
      </c>
      <c r="L8" s="43">
        <f>'[1]2011'!B60</f>
        <v>32</v>
      </c>
      <c r="M8" s="44">
        <f t="shared" si="2"/>
        <v>102.09433962264151</v>
      </c>
      <c r="N8" s="45">
        <f>'[1]2011'!E26/'[1]2011'!E3</f>
        <v>0.4784697837737941</v>
      </c>
      <c r="O8" s="42">
        <f>'[1]2011'!E60/'[1]2011'!E3</f>
        <v>0.5215302162262059</v>
      </c>
    </row>
    <row r="9" spans="1:15" ht="15">
      <c r="A9" s="70">
        <f>'[1]2012'!A1</f>
        <v>2012</v>
      </c>
      <c r="B9" s="76">
        <f>'[1]2012'!D3</f>
        <v>2306960000</v>
      </c>
      <c r="C9" s="77">
        <f>'[1]2012'!E3</f>
        <v>4117</v>
      </c>
      <c r="D9" s="41">
        <f>'[1]2012'!J3</f>
        <v>22</v>
      </c>
      <c r="E9" s="42">
        <f t="shared" si="0"/>
        <v>0.3333333333333333</v>
      </c>
      <c r="F9" s="43">
        <v>1964</v>
      </c>
      <c r="G9" s="61">
        <f t="shared" si="1"/>
        <v>0.477046393004615</v>
      </c>
      <c r="H9" s="65">
        <v>1836200000</v>
      </c>
      <c r="I9" s="61">
        <f aca="true" t="shared" si="3" ref="I9:I22">H9/B9</f>
        <v>0.7959392447203246</v>
      </c>
      <c r="J9" s="43">
        <f>'[1]2012'!B3</f>
        <v>66</v>
      </c>
      <c r="K9" s="43">
        <f>'[1]2012'!B34</f>
        <v>29</v>
      </c>
      <c r="L9" s="43">
        <f>'[1]2012'!B73</f>
        <v>37</v>
      </c>
      <c r="M9" s="44">
        <f t="shared" si="2"/>
        <v>62.378787878787875</v>
      </c>
      <c r="N9" s="45">
        <f>'[1]2012'!E34/'[1]2012'!E3</f>
        <v>0.46028661646830216</v>
      </c>
      <c r="O9" s="42">
        <f>'[1]2012'!E73/'[1]2012'!E3</f>
        <v>0.5397133835316978</v>
      </c>
    </row>
    <row r="10" spans="1:17" ht="15">
      <c r="A10" s="70">
        <f>'[1]2013'!A1</f>
        <v>2013</v>
      </c>
      <c r="B10" s="76">
        <f>'[1]2013'!D3</f>
        <v>1101450500</v>
      </c>
      <c r="C10" s="77">
        <f>'[1]2013'!E3</f>
        <v>4966</v>
      </c>
      <c r="D10" s="41">
        <f>'[1]2013'!J3</f>
        <v>29</v>
      </c>
      <c r="E10" s="42">
        <f t="shared" si="0"/>
        <v>0.3372093023255814</v>
      </c>
      <c r="F10" s="43">
        <v>1651</v>
      </c>
      <c r="G10" s="61">
        <f t="shared" si="1"/>
        <v>0.3324607329842932</v>
      </c>
      <c r="H10" s="65">
        <v>512345000</v>
      </c>
      <c r="I10" s="61">
        <f t="shared" si="3"/>
        <v>0.46515481176866325</v>
      </c>
      <c r="J10" s="43">
        <f>'[1]2013'!B3</f>
        <v>86</v>
      </c>
      <c r="K10" s="43">
        <f>'[1]2013'!B37</f>
        <v>32</v>
      </c>
      <c r="L10" s="43">
        <f>'[1]2013'!B93</f>
        <v>54</v>
      </c>
      <c r="M10" s="44">
        <f t="shared" si="2"/>
        <v>57.74418604651163</v>
      </c>
      <c r="N10" s="45">
        <f>'[1]2013'!E37/'[1]2013'!E3</f>
        <v>0.46375352396294806</v>
      </c>
      <c r="O10" s="42">
        <f>'[1]2013'!E93/'[1]2013'!E3</f>
        <v>0.536246476037052</v>
      </c>
      <c r="Q10" s="17"/>
    </row>
    <row r="11" spans="1:17" ht="15">
      <c r="A11" s="70">
        <f>'[1]2014'!A1</f>
        <v>2014</v>
      </c>
      <c r="B11" s="76">
        <f>'[1]2014'!D3</f>
        <v>4057862200</v>
      </c>
      <c r="C11" s="77">
        <f>'[1]2014'!E3</f>
        <v>4932</v>
      </c>
      <c r="D11" s="41">
        <f>'[1]2014'!J3</f>
        <v>28</v>
      </c>
      <c r="E11" s="42">
        <f t="shared" si="0"/>
        <v>0.3835616438356164</v>
      </c>
      <c r="F11" s="43">
        <v>2632</v>
      </c>
      <c r="G11" s="61">
        <f t="shared" si="1"/>
        <v>0.5336577453365775</v>
      </c>
      <c r="H11" s="65">
        <v>2459200000</v>
      </c>
      <c r="I11" s="61">
        <f t="shared" si="3"/>
        <v>0.6060333936425933</v>
      </c>
      <c r="J11" s="43">
        <f>'[1]2014'!B3</f>
        <v>73</v>
      </c>
      <c r="K11" s="43">
        <f>'[1]2014'!B32</f>
        <v>27</v>
      </c>
      <c r="L11" s="43">
        <f>'[1]2014'!B80</f>
        <v>46</v>
      </c>
      <c r="M11" s="44">
        <f t="shared" si="2"/>
        <v>67.56164383561644</v>
      </c>
      <c r="N11" s="45">
        <f>'[1]2014'!E32/'[1]2014'!E3</f>
        <v>0.4588402270884023</v>
      </c>
      <c r="O11" s="42">
        <f>'[1]2014'!E80/'[1]2014'!E3</f>
        <v>0.5411597729115978</v>
      </c>
      <c r="Q11" s="18"/>
    </row>
    <row r="12" spans="1:15" ht="15">
      <c r="A12" s="71">
        <f>'[1]2015'!A1</f>
        <v>2015</v>
      </c>
      <c r="B12" s="78">
        <f>'[1]2015'!D3</f>
        <v>1311224726</v>
      </c>
      <c r="C12" s="50">
        <f>'[1]2015'!E3</f>
        <v>6374</v>
      </c>
      <c r="D12" s="46">
        <f>'[1]2015'!J3</f>
        <v>31</v>
      </c>
      <c r="E12" s="47">
        <f t="shared" si="0"/>
        <v>0.40789473684210525</v>
      </c>
      <c r="F12" s="48">
        <v>2575</v>
      </c>
      <c r="G12" s="62">
        <f t="shared" si="1"/>
        <v>0.4039849388139316</v>
      </c>
      <c r="H12" s="66">
        <v>655050000</v>
      </c>
      <c r="I12" s="61">
        <f t="shared" si="3"/>
        <v>0.4995711162329012</v>
      </c>
      <c r="J12" s="48">
        <f>'[1]2015'!B3</f>
        <v>76</v>
      </c>
      <c r="K12" s="48">
        <f>'[1]2015'!B33</f>
        <v>28</v>
      </c>
      <c r="L12" s="48">
        <f>'[1]2015'!B83</f>
        <v>48</v>
      </c>
      <c r="M12" s="44">
        <f t="shared" si="2"/>
        <v>83.86842105263158</v>
      </c>
      <c r="N12" s="49">
        <f>'[1]2015'!E33/'[1]2015'!E3</f>
        <v>0.4756824599937245</v>
      </c>
      <c r="O12" s="47">
        <f>'[1]2015'!E83/'[1]2015'!E3</f>
        <v>0.5243175400062755</v>
      </c>
    </row>
    <row r="13" spans="1:15" ht="15">
      <c r="A13" s="71">
        <v>2016</v>
      </c>
      <c r="B13" s="78">
        <f>'[1]2016'!D3</f>
        <v>1894763206</v>
      </c>
      <c r="C13" s="50">
        <f>'[1]2016'!E3</f>
        <v>5396</v>
      </c>
      <c r="D13" s="46">
        <f>'[1]2016'!J3</f>
        <v>28</v>
      </c>
      <c r="E13" s="47">
        <f t="shared" si="0"/>
        <v>0.417910447761194</v>
      </c>
      <c r="F13" s="48">
        <v>2205</v>
      </c>
      <c r="G13" s="62">
        <f t="shared" si="1"/>
        <v>0.4086360266864344</v>
      </c>
      <c r="H13" s="66">
        <v>1395795000</v>
      </c>
      <c r="I13" s="61">
        <f t="shared" si="3"/>
        <v>0.7366593332507428</v>
      </c>
      <c r="J13" s="48">
        <f>'[1]2016'!B3</f>
        <v>67</v>
      </c>
      <c r="K13" s="48">
        <f>'[1]2016'!B38</f>
        <v>33</v>
      </c>
      <c r="L13" s="48">
        <f>'[1]2016'!B74</f>
        <v>34</v>
      </c>
      <c r="M13" s="44">
        <f t="shared" si="2"/>
        <v>80.53731343283582</v>
      </c>
      <c r="N13" s="49">
        <f>'[1]2016'!E38/'[1]2016'!E3</f>
        <v>0.7149740548554485</v>
      </c>
      <c r="O13" s="47">
        <f>'[1]2016'!E74/'[1]2016'!E3</f>
        <v>0.28502594514455154</v>
      </c>
    </row>
    <row r="14" spans="1:15" ht="15">
      <c r="A14" s="71">
        <v>2017</v>
      </c>
      <c r="B14" s="78">
        <f>'[1]2017'!D3</f>
        <v>2019689800</v>
      </c>
      <c r="C14" s="50">
        <f>'[1]2017'!E3</f>
        <v>6247</v>
      </c>
      <c r="D14" s="46">
        <f>'[1]2017'!J3</f>
        <v>31</v>
      </c>
      <c r="E14" s="47">
        <f t="shared" si="0"/>
        <v>0.41333333333333333</v>
      </c>
      <c r="F14" s="48">
        <v>2369</v>
      </c>
      <c r="G14" s="62">
        <f t="shared" si="1"/>
        <v>0.37922202657275494</v>
      </c>
      <c r="H14" s="66">
        <v>1423789800</v>
      </c>
      <c r="I14" s="61">
        <f t="shared" si="3"/>
        <v>0.7049546915570896</v>
      </c>
      <c r="J14" s="48">
        <f>'[1]2017'!B3</f>
        <v>75</v>
      </c>
      <c r="K14" s="48">
        <f>'[1]2017'!B32</f>
        <v>27</v>
      </c>
      <c r="L14" s="48">
        <f>'[1]2017'!B82</f>
        <v>48</v>
      </c>
      <c r="M14" s="44">
        <f t="shared" si="2"/>
        <v>83.29333333333334</v>
      </c>
      <c r="N14" s="49">
        <f>'[1]2017'!E32/'[1]2017'!E3</f>
        <v>0.37618056667200256</v>
      </c>
      <c r="O14" s="47">
        <f>'[1]2017'!E82/'[1]2017'!E3</f>
        <v>0.6238194333279974</v>
      </c>
    </row>
    <row r="15" spans="1:15" ht="15">
      <c r="A15" s="71">
        <v>2018</v>
      </c>
      <c r="B15" s="78">
        <f>'[1]2018'!D3</f>
        <v>1292599001</v>
      </c>
      <c r="C15" s="50">
        <f>'[1]2018'!E3</f>
        <v>4259</v>
      </c>
      <c r="D15" s="46">
        <f>'[1]2018'!J3</f>
        <v>28</v>
      </c>
      <c r="E15" s="47">
        <f t="shared" si="0"/>
        <v>0.4307692307692308</v>
      </c>
      <c r="F15" s="48">
        <v>2623</v>
      </c>
      <c r="G15" s="62">
        <f t="shared" si="1"/>
        <v>0.6158722704860295</v>
      </c>
      <c r="H15" s="66">
        <v>624299001</v>
      </c>
      <c r="I15" s="61">
        <f t="shared" si="3"/>
        <v>0.4829796406441753</v>
      </c>
      <c r="J15" s="48">
        <f>'[1]2018'!B3</f>
        <v>65</v>
      </c>
      <c r="K15" s="48">
        <f>'[1]2018'!B34</f>
        <v>29</v>
      </c>
      <c r="L15" s="48">
        <f>'[1]2018'!B72</f>
        <v>36</v>
      </c>
      <c r="M15" s="44">
        <f t="shared" si="2"/>
        <v>65.52307692307693</v>
      </c>
      <c r="N15" s="49">
        <f>'[1]2018'!E34/'[1]2018'!E3</f>
        <v>0.6139938952805823</v>
      </c>
      <c r="O15" s="47">
        <f>'[1]2018'!E72/'[1]2018'!E3</f>
        <v>0.3860061047194177</v>
      </c>
    </row>
    <row r="16" spans="1:15" ht="15">
      <c r="A16" s="71">
        <v>2019</v>
      </c>
      <c r="B16" s="79">
        <f>'[1]2019'!D3</f>
        <v>1290224385</v>
      </c>
      <c r="C16" s="50">
        <f>'[1]2019'!E3</f>
        <v>4577</v>
      </c>
      <c r="D16" s="51">
        <f>'[1]2019'!J3</f>
        <v>32</v>
      </c>
      <c r="E16" s="47">
        <f t="shared" si="0"/>
        <v>0.3516483516483517</v>
      </c>
      <c r="F16" s="48">
        <v>1607</v>
      </c>
      <c r="G16" s="62">
        <f t="shared" si="1"/>
        <v>0.35110334280096134</v>
      </c>
      <c r="H16" s="66">
        <v>468609317</v>
      </c>
      <c r="I16" s="62">
        <f t="shared" si="3"/>
        <v>0.3631998607746047</v>
      </c>
      <c r="J16" s="48">
        <f>'[1]2019'!B3</f>
        <v>91</v>
      </c>
      <c r="K16" s="48">
        <f>'[1]2019'!B37</f>
        <v>32</v>
      </c>
      <c r="L16" s="48">
        <f>'[1]2019'!B98</f>
        <v>59</v>
      </c>
      <c r="M16" s="91">
        <f t="shared" si="2"/>
        <v>50.2967032967033</v>
      </c>
      <c r="N16" s="49">
        <f>'[1]2019'!E37/'[1]2019'!E3</f>
        <v>0.2534411186366616</v>
      </c>
      <c r="O16" s="47">
        <f>'[1]2019'!E98/'[1]2019'!E3</f>
        <v>0.7465588813633385</v>
      </c>
    </row>
    <row r="17" spans="1:15" ht="15">
      <c r="A17" s="70">
        <v>2020</v>
      </c>
      <c r="B17" s="93">
        <f>'[1]2020'!D3</f>
        <v>1259660205</v>
      </c>
      <c r="C17" s="77">
        <f>'[1]2020'!E3</f>
        <v>3177</v>
      </c>
      <c r="D17" s="94">
        <f>D18</f>
        <v>26</v>
      </c>
      <c r="E17" s="42">
        <f t="shared" si="0"/>
        <v>0.45614035087719296</v>
      </c>
      <c r="F17" s="43">
        <v>1477</v>
      </c>
      <c r="G17" s="61">
        <f t="shared" si="1"/>
        <v>0.46490399748190114</v>
      </c>
      <c r="H17" s="65">
        <v>726003025</v>
      </c>
      <c r="I17" s="61">
        <f t="shared" si="3"/>
        <v>0.5763483057718728</v>
      </c>
      <c r="J17" s="43">
        <f>'[1]2020'!B3</f>
        <v>57</v>
      </c>
      <c r="K17" s="43">
        <f>'[1]2020'!B23</f>
        <v>18</v>
      </c>
      <c r="L17" s="43">
        <f>'[1]2020'!B64</f>
        <v>39</v>
      </c>
      <c r="M17" s="44">
        <f t="shared" si="2"/>
        <v>55.73684210526316</v>
      </c>
      <c r="N17" s="45">
        <f>'[1]2020'!E23/'[1]2020'!E3</f>
        <v>0.20585457979225685</v>
      </c>
      <c r="O17" s="42">
        <f>'[1]2020'!E64/'[1]2020'!E3</f>
        <v>0.7941454202077431</v>
      </c>
    </row>
    <row r="18" spans="1:15" ht="15">
      <c r="A18" s="101">
        <v>2021</v>
      </c>
      <c r="B18" s="78">
        <f>'[1]2021'!D3</f>
        <v>2426681449</v>
      </c>
      <c r="C18" s="102">
        <f>'[1]2021'!E3</f>
        <v>8730</v>
      </c>
      <c r="D18" s="115">
        <f>'[1]2021'!J3</f>
        <v>26</v>
      </c>
      <c r="E18" s="47">
        <f t="shared" si="0"/>
        <v>0.3058823529411765</v>
      </c>
      <c r="F18" s="102">
        <v>2945</v>
      </c>
      <c r="G18" s="92">
        <f t="shared" si="1"/>
        <v>0.3373424971363116</v>
      </c>
      <c r="H18" s="103">
        <v>913563000</v>
      </c>
      <c r="I18" s="62">
        <f t="shared" si="3"/>
        <v>0.3764659759427699</v>
      </c>
      <c r="J18" s="102">
        <f>'[1]2021'!B3</f>
        <v>85</v>
      </c>
      <c r="K18" s="102">
        <f>'[1]2021'!B48</f>
        <v>43</v>
      </c>
      <c r="L18" s="102">
        <f>'[1]2021'!B92</f>
        <v>42</v>
      </c>
      <c r="M18" s="91">
        <f t="shared" si="2"/>
        <v>102.70588235294117</v>
      </c>
      <c r="N18" s="104">
        <f>'[1]2021'!E48/'[1]2021'!E3</f>
        <v>0.5924398625429553</v>
      </c>
      <c r="O18" s="105">
        <f>'[1]2021'!E92/'[1]2021'!E3</f>
        <v>0.40756013745704467</v>
      </c>
    </row>
    <row r="19" spans="1:15" ht="15">
      <c r="A19" s="71">
        <v>2022</v>
      </c>
      <c r="B19" s="78">
        <f>'[1]2022'!D3</f>
        <v>3914316000</v>
      </c>
      <c r="C19" s="48">
        <f>'[1]2022'!E3</f>
        <v>6396</v>
      </c>
      <c r="D19" s="116">
        <f>'[1]2022'!J3</f>
        <v>29</v>
      </c>
      <c r="E19" s="47">
        <f t="shared" si="0"/>
        <v>0.43283582089552236</v>
      </c>
      <c r="F19" s="48">
        <v>2758</v>
      </c>
      <c r="G19" s="62">
        <f t="shared" si="1"/>
        <v>0.43120700437773607</v>
      </c>
      <c r="H19" s="66">
        <v>2814068000</v>
      </c>
      <c r="I19" s="62">
        <f t="shared" si="3"/>
        <v>0.7189169193289453</v>
      </c>
      <c r="J19" s="48">
        <f>'[1]2022'!B3</f>
        <v>67</v>
      </c>
      <c r="K19" s="48">
        <f>'[1]2022'!B43</f>
        <v>38</v>
      </c>
      <c r="L19" s="48">
        <f>'[1]2022'!B74</f>
        <v>29</v>
      </c>
      <c r="M19" s="91">
        <f t="shared" si="2"/>
        <v>95.46268656716418</v>
      </c>
      <c r="N19" s="49">
        <f>'[1]2022'!E43/'[1]2022'!E3</f>
        <v>0.5852095059412132</v>
      </c>
      <c r="O19" s="47">
        <f>'[1]2022'!E74/'[1]2022'!E3</f>
        <v>0.41479049405878676</v>
      </c>
    </row>
    <row r="20" spans="1:15" ht="15.75" thickBot="1">
      <c r="A20" s="106">
        <v>2023</v>
      </c>
      <c r="B20" s="117">
        <f>'[1]2023'!D3</f>
        <v>2150234182</v>
      </c>
      <c r="C20" s="107">
        <f>'[1]2023'!E3</f>
        <v>4455</v>
      </c>
      <c r="D20" s="108">
        <f>'[1]2023'!J3</f>
        <v>17</v>
      </c>
      <c r="E20" s="109">
        <f t="shared" si="0"/>
        <v>0.3090909090909091</v>
      </c>
      <c r="F20" s="107">
        <v>1850</v>
      </c>
      <c r="G20" s="62">
        <f t="shared" si="1"/>
        <v>0.4152637485970819</v>
      </c>
      <c r="H20" s="110">
        <v>1274020000</v>
      </c>
      <c r="I20" s="62">
        <f t="shared" si="3"/>
        <v>0.5925029053416843</v>
      </c>
      <c r="J20" s="107">
        <f>'[1]2023'!B3</f>
        <v>55</v>
      </c>
      <c r="K20" s="107">
        <f>'[1]2023'!B34</f>
        <v>29</v>
      </c>
      <c r="L20" s="107">
        <f>'[1]2023'!B62</f>
        <v>26</v>
      </c>
      <c r="M20" s="91">
        <f t="shared" si="2"/>
        <v>81</v>
      </c>
      <c r="N20" s="49">
        <f>'[1]2023'!E34/'[1]2023'!E3</f>
        <v>0.549719416386083</v>
      </c>
      <c r="O20" s="109">
        <f>'[1]2023'!E62/'[1]2023'!E3</f>
        <v>0.45028058361391693</v>
      </c>
    </row>
    <row r="21" spans="1:15" ht="30.75" thickBot="1">
      <c r="A21" s="72" t="s">
        <v>492</v>
      </c>
      <c r="B21" s="80">
        <f>SUM(B4:B20)</f>
        <v>31052399654</v>
      </c>
      <c r="C21" s="58">
        <f>SUM(C4:C20)</f>
        <v>90196</v>
      </c>
      <c r="D21" s="58">
        <f>SUM(D4:D20)</f>
        <v>425</v>
      </c>
      <c r="E21" s="81">
        <f t="shared" si="0"/>
        <v>0.36764705882352944</v>
      </c>
      <c r="F21" s="16">
        <f>SUM(F4:F20)</f>
        <v>36811</v>
      </c>
      <c r="G21" s="63">
        <f t="shared" si="1"/>
        <v>0.4081223114107056</v>
      </c>
      <c r="H21" s="67">
        <f>SUM(H4:H20)</f>
        <v>17895112143</v>
      </c>
      <c r="I21" s="63">
        <f t="shared" si="3"/>
        <v>0.5762875765607651</v>
      </c>
      <c r="J21" s="16">
        <f>SUM(J4:J20)</f>
        <v>1156</v>
      </c>
      <c r="K21" s="58">
        <f>SUM(K4:K20)</f>
        <v>493</v>
      </c>
      <c r="L21" s="58">
        <f>SUM(L4:L20)</f>
        <v>663</v>
      </c>
      <c r="M21" s="58">
        <f t="shared" si="2"/>
        <v>78.0242214532872</v>
      </c>
      <c r="N21" s="14">
        <f>('[1]2007'!E33+'[1]2008'!E41+'[1]2009'!E30+'[1]2010'!E23+'[1]2011'!E26+'[1]2012'!E34+'[1]2013'!E37+'[1]2014'!E32+'[1]2015'!E33+'[1]2016'!E38+'[1]2017'!E32+'[1]2018'!E33+'[1]2019'!E37+'[1]2020'!E23+'[1]2021'!E48+'[1]2022'!E43+'[1]2023'!E34)/'[1]Annual &amp; Cumulative Totals'!C21</f>
        <v>0.4639451860392922</v>
      </c>
      <c r="O21" s="15">
        <f>('[1]2007'!E69+'[1]2008'!E79+'[1]2009'!E63+'[1]2010'!E57+'[1]2011'!E60+'[1]2012'!E73+'[1]2013'!E93+'[1]2014'!E80+'[1]2015'!E83+'[1]2016'!E74+'[1]2017'!E82+'[1]2018'!E72+'[1]2019'!E98+'[1]2020'!E64+'[1]2021'!E92+'[1]2022'!E74+'[1]2023'!E62)/'[1]Annual &amp; Cumulative Totals'!C21</f>
        <v>0.5087587032684376</v>
      </c>
    </row>
    <row r="22" spans="1:15" ht="30.75" thickBot="1">
      <c r="A22" s="72" t="s">
        <v>493</v>
      </c>
      <c r="B22" s="80">
        <f>SUM(B11:B20)</f>
        <v>21617255154</v>
      </c>
      <c r="C22" s="58">
        <f>SUM(C11:C20)</f>
        <v>54543</v>
      </c>
      <c r="D22" s="58">
        <f>SUM(D11:D20)</f>
        <v>276</v>
      </c>
      <c r="E22" s="81">
        <f t="shared" si="0"/>
        <v>0.3881856540084388</v>
      </c>
      <c r="F22" s="16">
        <f>SUM(F11:F20)</f>
        <v>23041</v>
      </c>
      <c r="G22" s="63">
        <f t="shared" si="1"/>
        <v>0.42243734301376895</v>
      </c>
      <c r="H22" s="67">
        <f>SUM(H11:H20)</f>
        <v>12754397143</v>
      </c>
      <c r="I22" s="63">
        <f t="shared" si="3"/>
        <v>0.5900100198724795</v>
      </c>
      <c r="J22" s="16">
        <f>SUM(J11:J20)</f>
        <v>711</v>
      </c>
      <c r="K22" s="58">
        <f>SUM(K11:K20)</f>
        <v>304</v>
      </c>
      <c r="L22" s="58">
        <f>SUM(L11:L20)</f>
        <v>407</v>
      </c>
      <c r="M22" s="58">
        <f t="shared" si="2"/>
        <v>76.71308016877637</v>
      </c>
      <c r="N22" s="14">
        <f>('[1]2014'!E32+'[1]2015'!E33+'[1]2016'!E38+'[1]2017'!E32+'[1]2018'!E34+'[1]2019'!E37+'[1]2020'!E23+'[1]2021'!E48+'[1]2022'!E43+'[1]2023'!E34)/'[1]Annual &amp; Cumulative Totals'!C22</f>
        <v>0.5004491868800762</v>
      </c>
      <c r="O22" s="15">
        <f>('[1]2014'!E80+'[1]2015'!E83+'[1]2016'!E74+'[1]2017'!E82+'[1]2018'!E72+'[1]2019'!E98+'[1]2020'!E64+'[1]2021'!E92+'[1]2022'!E74+'[1]2023'!E62)/'[1]Annual &amp; Cumulative Totals'!C22</f>
        <v>0.4995508131199237</v>
      </c>
    </row>
    <row r="23" spans="1:15" ht="30.75" customHeight="1" thickBot="1">
      <c r="A23" s="72" t="s">
        <v>454</v>
      </c>
      <c r="B23" s="80">
        <f>SUM(B10:B19)</f>
        <v>20568471472</v>
      </c>
      <c r="C23" s="58">
        <f>SUM(C10:C19)</f>
        <v>55054</v>
      </c>
      <c r="D23" s="58">
        <f>SUM(D10:D19)</f>
        <v>288</v>
      </c>
      <c r="E23" s="81">
        <f t="shared" si="0"/>
        <v>0.3881401617250674</v>
      </c>
      <c r="F23" s="58">
        <f>SUM(F10:F19)</f>
        <v>22842</v>
      </c>
      <c r="G23" s="63">
        <f t="shared" si="1"/>
        <v>0.4149017328441167</v>
      </c>
      <c r="H23" s="80">
        <f>SUM(H10:H19)</f>
        <v>11992722143</v>
      </c>
      <c r="I23" s="63">
        <f>H23/B23</f>
        <v>0.5830633627455387</v>
      </c>
      <c r="J23" s="58">
        <f>SUM(J10:J19)</f>
        <v>742</v>
      </c>
      <c r="K23" s="58">
        <f>SUM(K10:K19)</f>
        <v>307</v>
      </c>
      <c r="L23" s="58">
        <f>SUM(L10:L19)</f>
        <v>435</v>
      </c>
      <c r="M23" s="58">
        <f t="shared" si="2"/>
        <v>74.1967654986523</v>
      </c>
      <c r="N23" s="14">
        <f>('[1]2013'!E37+'[1]2014'!E32+'[1]2015'!E33+'[1]2016'!E38+'[1]2017'!E32+'[1]2018'!E34+'[1]2019'!E37+'[1]2020'!E23+'[1]2021'!E48+'[1]2022'!E43)/'[1]Annual &amp; Cumulative Totals'!C23</f>
        <v>0.49315217786173576</v>
      </c>
      <c r="O23" s="15">
        <f>('[1]2013'!E93+'[1]2014'!E80+'[1]2015'!E83+'[1]2016'!E74+'[1]2017'!E82+'[1]2018'!E72+'[1]2019'!E98+'[1]2020'!E64+'[1]2021'!E92+'[1]2022'!E74)/'[1]Annual &amp; Cumulative Totals'!C23</f>
        <v>0.5068478221382643</v>
      </c>
    </row>
    <row r="24" spans="1:15" ht="30.75" customHeight="1" thickBot="1">
      <c r="A24" s="72" t="s">
        <v>390</v>
      </c>
      <c r="B24" s="80">
        <f>SUM(B9:B18)</f>
        <v>18961115472</v>
      </c>
      <c r="C24" s="58">
        <f>SUM(C9:C18)</f>
        <v>52775</v>
      </c>
      <c r="D24" s="58">
        <f>SUM(D9:D18)</f>
        <v>281</v>
      </c>
      <c r="E24" s="81">
        <f t="shared" si="0"/>
        <v>0.3792172739541161</v>
      </c>
      <c r="F24" s="16">
        <f>SUM(F9:F18)</f>
        <v>22048</v>
      </c>
      <c r="G24" s="63">
        <f t="shared" si="1"/>
        <v>0.4177735670298437</v>
      </c>
      <c r="H24" s="67">
        <f>SUM(H9:H18)</f>
        <v>11014854143</v>
      </c>
      <c r="I24" s="63">
        <f aca="true" t="shared" si="4" ref="I24:I34">H24/B24</f>
        <v>0.5809180456321625</v>
      </c>
      <c r="J24" s="16">
        <f>SUM(J9:J18)</f>
        <v>741</v>
      </c>
      <c r="K24" s="58">
        <f>SUM(K9:K18)</f>
        <v>298</v>
      </c>
      <c r="L24" s="58">
        <f>SUM(L9:L18)</f>
        <v>443</v>
      </c>
      <c r="M24" s="58">
        <f>C24/J24</f>
        <v>71.22132253711202</v>
      </c>
      <c r="N24" s="14">
        <f>('[1]2012'!E34+'[1]2013'!E37+'[1]2014'!E32+'[1]2015'!E33+'[1]2016'!E38+'[1]2017'!E32+'[1]2018'!E34+'[1]2019'!E37+'[1]2020'!E23+'[1]2021'!E48)/C24</f>
        <v>0.47943154902889623</v>
      </c>
      <c r="O24" s="15">
        <f>('[1]2012'!E73+'[1]2013'!E93+'[1]2014'!E80+'[1]2015'!E83+'[1]2016'!E74+'[1]2017'!E82+'[1]2018'!E72+'[1]2019'!E98+'[1]2020'!E64+'[1]2021'!E92)/'[1]Annual &amp; Cumulative Totals'!C24</f>
        <v>0.5205684509711037</v>
      </c>
    </row>
    <row r="25" spans="1:15" ht="30.75" customHeight="1" thickBot="1">
      <c r="A25" s="72" t="s">
        <v>494</v>
      </c>
      <c r="B25" s="80">
        <f>SUM(B16:B20)</f>
        <v>11041116221</v>
      </c>
      <c r="C25" s="58">
        <f>SUM(C16:C20)</f>
        <v>27335</v>
      </c>
      <c r="D25" s="58">
        <f>SUM(D16:D20)</f>
        <v>130</v>
      </c>
      <c r="E25" s="81">
        <f t="shared" si="0"/>
        <v>0.36619718309859156</v>
      </c>
      <c r="F25" s="16">
        <f>SUM(F16:F20)</f>
        <v>10637</v>
      </c>
      <c r="G25" s="63">
        <f t="shared" si="1"/>
        <v>0.3891348088531187</v>
      </c>
      <c r="H25" s="67">
        <f>SUM(H16:H20)</f>
        <v>6196263342</v>
      </c>
      <c r="I25" s="63">
        <f t="shared" si="4"/>
        <v>0.5611989963673076</v>
      </c>
      <c r="J25" s="16">
        <f>SUM(J16:J20)</f>
        <v>355</v>
      </c>
      <c r="K25" s="58">
        <f>SUM(K16:K20)</f>
        <v>160</v>
      </c>
      <c r="L25" s="58">
        <f>SUM(L16:L20)</f>
        <v>195</v>
      </c>
      <c r="M25" s="58">
        <f>C25/J25</f>
        <v>77</v>
      </c>
      <c r="N25" s="14">
        <f>('[1]2019'!E37+'[1]2020'!E23+'[1]2021'!E48+'[1]2022'!E43+'[1]2023'!E34)/'[1]Annual &amp; Cumulative Totals'!C25</f>
        <v>0.48209255533199197</v>
      </c>
      <c r="O25" s="15">
        <f>('[1]2019'!E98+'[1]2020'!E64+'[1]2021'!E92+'[1]2022'!E74+'[1]2023'!E62)/'[1]Annual &amp; Cumulative Totals'!C25</f>
        <v>0.5179074446680081</v>
      </c>
    </row>
    <row r="26" spans="1:15" ht="30.75" customHeight="1" thickBot="1">
      <c r="A26" s="72" t="s">
        <v>453</v>
      </c>
      <c r="B26" s="80">
        <f>SUM(B15:B19)</f>
        <v>10183481040</v>
      </c>
      <c r="C26" s="58">
        <f>SUM(C15:C19)</f>
        <v>27139</v>
      </c>
      <c r="D26" s="58">
        <f>SUM(D15:D19)</f>
        <v>141</v>
      </c>
      <c r="E26" s="81">
        <f t="shared" si="0"/>
        <v>0.3863013698630137</v>
      </c>
      <c r="F26" s="58">
        <f>SUM(F15:F19)</f>
        <v>11410</v>
      </c>
      <c r="G26" s="63">
        <f t="shared" si="1"/>
        <v>0.4204281661078153</v>
      </c>
      <c r="H26" s="80">
        <f>SUM(H15:H19)</f>
        <v>5546542343</v>
      </c>
      <c r="I26" s="63">
        <f>H26/B26</f>
        <v>0.5446607423545613</v>
      </c>
      <c r="J26" s="58">
        <f>SUM(J15:J19)</f>
        <v>365</v>
      </c>
      <c r="K26" s="58">
        <f>SUM(K15:K19)</f>
        <v>160</v>
      </c>
      <c r="L26" s="58">
        <f>SUM(L15:L19)</f>
        <v>205</v>
      </c>
      <c r="M26" s="58">
        <f t="shared" si="2"/>
        <v>74.35342465753425</v>
      </c>
      <c r="N26" s="14">
        <f>('[1]2018'!E34+'[1]2019'!E37+'[1]2020'!E23+'[1]2021'!E48+'[1]2022'!E43)/'[1]Annual &amp; Cumulative Totals'!C26</f>
        <v>0.49169092449979734</v>
      </c>
      <c r="O26" s="15">
        <f>('[1]2018'!E72+'[1]2019'!E98+'[1]2020'!E64+'[1]2021'!E92+'[1]2022'!E74)/'[1]Annual &amp; Cumulative Totals'!C26</f>
        <v>0.5083090755002027</v>
      </c>
    </row>
    <row r="27" spans="1:15" ht="30.75" customHeight="1" thickBot="1">
      <c r="A27" s="72" t="s">
        <v>391</v>
      </c>
      <c r="B27" s="80">
        <f>SUM(B14:B18)</f>
        <v>8288854840</v>
      </c>
      <c r="C27" s="58">
        <f>SUM(C14:C18)</f>
        <v>26990</v>
      </c>
      <c r="D27" s="58">
        <f>SUM(D14:D18)</f>
        <v>143</v>
      </c>
      <c r="E27" s="81">
        <f t="shared" si="0"/>
        <v>0.38337801608579086</v>
      </c>
      <c r="F27" s="58">
        <f>SUM(F14:F18)</f>
        <v>11021</v>
      </c>
      <c r="G27" s="63">
        <f t="shared" si="1"/>
        <v>0.40833642089662836</v>
      </c>
      <c r="H27" s="80">
        <f>SUM(H14:H18)</f>
        <v>4156264143</v>
      </c>
      <c r="I27" s="63">
        <f t="shared" si="4"/>
        <v>0.501428028748058</v>
      </c>
      <c r="J27" s="58">
        <f>SUM(J14:J18)</f>
        <v>373</v>
      </c>
      <c r="K27" s="58">
        <f>SUM(K14:K18)</f>
        <v>149</v>
      </c>
      <c r="L27" s="58">
        <f>SUM(L14:L18)</f>
        <v>224</v>
      </c>
      <c r="M27" s="58">
        <f>C27/J27</f>
        <v>72.35924932975871</v>
      </c>
      <c r="N27" s="14">
        <f>('[1]2017'!E32+'[1]2018'!E34+'[1]2019'!E37+'[1]2020'!E23+'[1]2021'!E48)/C27</f>
        <v>0.442793627269359</v>
      </c>
      <c r="O27" s="15">
        <f>('[1]2017'!E82+'[1]2018'!E72+'[1]2019'!E98+'[1]2020'!E64+'[1]2021'!E92)/'[1]Annual &amp; Cumulative Totals'!C27</f>
        <v>0.557206372730641</v>
      </c>
    </row>
    <row r="28" spans="1:15" ht="30.75" customHeight="1" thickBot="1">
      <c r="A28" s="72" t="s">
        <v>303</v>
      </c>
      <c r="B28" s="80">
        <f>SUM(B13:B17)</f>
        <v>7756936597</v>
      </c>
      <c r="C28" s="58">
        <f>SUM(C13:C17)</f>
        <v>23656</v>
      </c>
      <c r="D28" s="58">
        <f>SUM(D13:D17)</f>
        <v>145</v>
      </c>
      <c r="E28" s="81">
        <f t="shared" si="0"/>
        <v>0.4084507042253521</v>
      </c>
      <c r="F28" s="16">
        <f>SUM(F13:F17)</f>
        <v>10281</v>
      </c>
      <c r="G28" s="63">
        <f t="shared" si="1"/>
        <v>0.434604328711532</v>
      </c>
      <c r="H28" s="67">
        <f>SUM(H13:H17)</f>
        <v>4638496143</v>
      </c>
      <c r="I28" s="63">
        <f t="shared" si="4"/>
        <v>0.5979804121119079</v>
      </c>
      <c r="J28" s="16">
        <f>SUM(J13:J17)</f>
        <v>355</v>
      </c>
      <c r="K28" s="58">
        <f>SUM(K13:K17)</f>
        <v>139</v>
      </c>
      <c r="L28" s="58">
        <f>SUM(L13:L17)</f>
        <v>216</v>
      </c>
      <c r="M28" s="58">
        <f>C28/J28</f>
        <v>66.63661971830986</v>
      </c>
      <c r="N28" s="14">
        <f>('[1]2016'!E38+'[1]2017'!E32+'[1]2018'!E34+'[1]2019'!E37+'[1]2020'!E23)/C28</f>
        <v>0.4496533648968549</v>
      </c>
      <c r="O28" s="15">
        <f>('[1]2016'!E74+'[1]2017'!E82+'[1]2018'!E72+'[1]2019'!E98+'[1]2020'!E64)/'[1]Annual &amp; Cumulative Totals'!C28</f>
        <v>0.5503466351031451</v>
      </c>
    </row>
    <row r="29" spans="1:15" ht="30.75" customHeight="1" thickBot="1">
      <c r="A29" s="72" t="s">
        <v>237</v>
      </c>
      <c r="B29" s="80">
        <f>SUM(B12:B16)</f>
        <v>7808501118</v>
      </c>
      <c r="C29" s="58">
        <f>SUM(C12:C16)</f>
        <v>26853</v>
      </c>
      <c r="D29" s="58">
        <f>SUM(D12:D16)</f>
        <v>150</v>
      </c>
      <c r="E29" s="81">
        <f t="shared" si="0"/>
        <v>0.40106951871657753</v>
      </c>
      <c r="F29" s="16">
        <f>SUM(F12:F16)</f>
        <v>11379</v>
      </c>
      <c r="G29" s="63">
        <f t="shared" si="1"/>
        <v>0.42375153614121325</v>
      </c>
      <c r="H29" s="67">
        <f>SUM(H12:H16)</f>
        <v>4567543118</v>
      </c>
      <c r="I29" s="63">
        <f t="shared" si="4"/>
        <v>0.5849449271987669</v>
      </c>
      <c r="J29" s="16">
        <f>SUM(J12:J16)</f>
        <v>374</v>
      </c>
      <c r="K29" s="58">
        <f>SUM(K12:K16)</f>
        <v>149</v>
      </c>
      <c r="L29" s="58">
        <f>SUM(L12:L16)</f>
        <v>225</v>
      </c>
      <c r="M29" s="58">
        <f>C29/J29</f>
        <v>71.79946524064171</v>
      </c>
      <c r="N29" s="14">
        <f>('[1]2015'!E33+'[1]2016'!E38+'[1]2017'!E32+'[1]2018'!E34+'[1]2019'!E37)/C29</f>
        <v>0.4846758276542658</v>
      </c>
      <c r="O29" s="15">
        <f>('[1]2015'!E83+'[1]2016'!E74+'[1]2017'!E82+'[1]2018'!E72+'[1]2019'!E98)/'[1]Annual &amp; Cumulative Totals'!C29</f>
        <v>0.5153241723457341</v>
      </c>
    </row>
    <row r="30" spans="1:15" ht="30.75" customHeight="1" thickBot="1">
      <c r="A30" s="72" t="s">
        <v>121</v>
      </c>
      <c r="B30" s="80">
        <f>SUM(B11:B15)</f>
        <v>10576138933</v>
      </c>
      <c r="C30" s="58">
        <f>SUM(C11:C15)</f>
        <v>27208</v>
      </c>
      <c r="D30" s="58">
        <f>SUM(D11:D15)</f>
        <v>146</v>
      </c>
      <c r="E30" s="81">
        <f t="shared" si="0"/>
        <v>0.4101123595505618</v>
      </c>
      <c r="F30" s="16">
        <f>SUM(F11:F15)</f>
        <v>12404</v>
      </c>
      <c r="G30" s="63">
        <f t="shared" si="1"/>
        <v>0.45589532490443985</v>
      </c>
      <c r="H30" s="67">
        <f>SUM(H11:H15)</f>
        <v>6558133801</v>
      </c>
      <c r="I30" s="63">
        <f t="shared" si="4"/>
        <v>0.6200877127792928</v>
      </c>
      <c r="J30" s="16">
        <f>SUM(J11:J15)</f>
        <v>356</v>
      </c>
      <c r="K30" s="58">
        <f>SUM(K11:K15)</f>
        <v>144</v>
      </c>
      <c r="L30" s="58">
        <f>SUM(L11:L15)</f>
        <v>212</v>
      </c>
      <c r="M30" s="58">
        <f t="shared" si="2"/>
        <v>76.42696629213484</v>
      </c>
      <c r="N30" s="14">
        <f>('[1]2014'!E32+'[1]2015'!E33+'[1]2016'!E38+'[1]2017'!E32+'[1]2018'!E34)/'[1]Annual &amp; Cumulative Totals'!C30</f>
        <v>0.518891502499265</v>
      </c>
      <c r="O30" s="15">
        <f>('[1]2014'!E80+'[1]2015'!E83+'[1]2016'!E74+'[1]2017'!E82+'[1]2018'!E72)/'[1]Annual &amp; Cumulative Totals'!C30</f>
        <v>0.4811084975007351</v>
      </c>
    </row>
    <row r="31" spans="1:15" ht="30.75" customHeight="1" thickBot="1">
      <c r="A31" s="72" t="s">
        <v>115</v>
      </c>
      <c r="B31" s="80">
        <f>SUM(B10:B14)</f>
        <v>10384990432</v>
      </c>
      <c r="C31" s="58">
        <f>SUM(C10:C14)</f>
        <v>27915</v>
      </c>
      <c r="D31" s="58">
        <f>SUM(D10:D14)</f>
        <v>147</v>
      </c>
      <c r="E31" s="81">
        <f t="shared" si="0"/>
        <v>0.38992042440318303</v>
      </c>
      <c r="F31" s="16">
        <f>SUM(F10:F14)</f>
        <v>11432</v>
      </c>
      <c r="G31" s="63">
        <f t="shared" si="1"/>
        <v>0.4095289271001254</v>
      </c>
      <c r="H31" s="67">
        <f>SUM(H10:H14)</f>
        <v>6446179800</v>
      </c>
      <c r="I31" s="63">
        <f t="shared" si="4"/>
        <v>0.6207208222490926</v>
      </c>
      <c r="J31" s="16">
        <f>SUM(J10:J14)</f>
        <v>377</v>
      </c>
      <c r="K31" s="58">
        <f>SUM(K10:K14)</f>
        <v>147</v>
      </c>
      <c r="L31" s="58">
        <f>SUM(L10:L14)</f>
        <v>230</v>
      </c>
      <c r="M31" s="58">
        <f t="shared" si="2"/>
        <v>74.04509283819628</v>
      </c>
      <c r="N31" s="14">
        <f>('[1]2013'!E37+'[1]2014'!E32+'[1]2015'!E33+'[1]2016'!E38+'[1]2017'!E32)/'[1]Annual &amp; Cumulative Totals'!C31</f>
        <v>0.4945728103170339</v>
      </c>
      <c r="O31" s="15">
        <f>('[1]2013'!E93+'[1]2014'!E80+'[1]2015'!E83+'[1]2016'!E74+'[1]2017'!E82)/'[1]Annual &amp; Cumulative Totals'!C31</f>
        <v>0.5054271896829662</v>
      </c>
    </row>
    <row r="32" spans="1:15" ht="30.75" customHeight="1" thickBot="1">
      <c r="A32" s="72" t="s">
        <v>101</v>
      </c>
      <c r="B32" s="80">
        <f>SUM(B9:B13)</f>
        <v>10672260632</v>
      </c>
      <c r="C32" s="58">
        <f>SUM(C9:C13)</f>
        <v>25785</v>
      </c>
      <c r="D32" s="58">
        <f>SUM(D9:D13)</f>
        <v>138</v>
      </c>
      <c r="E32" s="81">
        <f t="shared" si="0"/>
        <v>0.375</v>
      </c>
      <c r="F32" s="16">
        <f>SUM(F9:F13)</f>
        <v>11027</v>
      </c>
      <c r="G32" s="63">
        <f t="shared" si="1"/>
        <v>0.42765173550513863</v>
      </c>
      <c r="H32" s="67">
        <f>SUM(H9:H13)</f>
        <v>6858590000</v>
      </c>
      <c r="I32" s="63">
        <f t="shared" si="4"/>
        <v>0.6426557817970651</v>
      </c>
      <c r="J32" s="16">
        <f>SUM(J9:J13)</f>
        <v>368</v>
      </c>
      <c r="K32" s="58">
        <f>SUM(K9:K13)</f>
        <v>149</v>
      </c>
      <c r="L32" s="58">
        <f>SUM(L9:L13)</f>
        <v>219</v>
      </c>
      <c r="M32" s="58">
        <f t="shared" si="2"/>
        <v>70.0679347826087</v>
      </c>
      <c r="N32" s="14">
        <f>('[1]2012'!E34+'[1]2013'!E37+'[1]2014'!E32+'[1]2015'!E33+'[1]2016'!E38)/'[1]Annual &amp; Cumulative Totals'!C32</f>
        <v>0.5177816560015512</v>
      </c>
      <c r="O32" s="15">
        <f>('[1]2012'!E73+'[1]2013'!E93+'[1]2014'!E80+'[1]2015'!E83+'[1]2016'!E74)/'[1]Annual &amp; Cumulative Totals'!C32</f>
        <v>0.4822183439984487</v>
      </c>
    </row>
    <row r="33" spans="1:15" ht="30.75" thickBot="1">
      <c r="A33" s="72" t="s">
        <v>102</v>
      </c>
      <c r="B33" s="80">
        <f>SUM(B8:B12)</f>
        <v>9582802426</v>
      </c>
      <c r="C33" s="58">
        <f>SUM(C8:C12)</f>
        <v>25800</v>
      </c>
      <c r="D33" s="58">
        <f>SUM(D8:D12)</f>
        <v>133</v>
      </c>
      <c r="E33" s="81">
        <f t="shared" si="0"/>
        <v>0.3757062146892655</v>
      </c>
      <c r="F33" s="16">
        <f>SUM(F8:F12)</f>
        <v>11394</v>
      </c>
      <c r="G33" s="63">
        <f t="shared" si="1"/>
        <v>0.4416279069767442</v>
      </c>
      <c r="H33" s="67">
        <f>SUM(H8:H12)</f>
        <v>6019385000</v>
      </c>
      <c r="I33" s="63">
        <f t="shared" si="4"/>
        <v>0.6281445377260666</v>
      </c>
      <c r="J33" s="16">
        <f>SUM(J8:J12)</f>
        <v>354</v>
      </c>
      <c r="K33" s="58">
        <f>SUM(K8:K12)</f>
        <v>137</v>
      </c>
      <c r="L33" s="58">
        <f>SUM(L8:L12)</f>
        <v>217</v>
      </c>
      <c r="M33" s="58">
        <f t="shared" si="2"/>
        <v>72.88135593220339</v>
      </c>
      <c r="N33" s="14">
        <f>('[1]2011'!E26+'[1]2012'!E34+'[1]2013'!E37+'[1]2014'!E32+'[1]2015'!E33)/'[1]Annual &amp; Cumulative Totals'!C33</f>
        <v>0.46829457364341087</v>
      </c>
      <c r="O33" s="15">
        <f>('[1]2011'!E60+'[1]2012'!E73+'[1]2013'!E93+'[1]2014'!E80+'[1]2015'!E83)/'[1]Annual &amp; Cumulative Totals'!C33</f>
        <v>0.5317054263565891</v>
      </c>
    </row>
    <row r="34" spans="1:15" ht="30.75" thickBot="1">
      <c r="A34" s="72" t="s">
        <v>103</v>
      </c>
      <c r="B34" s="80">
        <f>SUM(B7:B11)</f>
        <v>10140457700</v>
      </c>
      <c r="C34" s="58">
        <f>SUM(C7:C11)</f>
        <v>25745</v>
      </c>
      <c r="D34" s="58">
        <f>SUM(D7:D11)</f>
        <v>120</v>
      </c>
      <c r="E34" s="81">
        <f>D34/J34</f>
        <v>0.36585365853658536</v>
      </c>
      <c r="F34" s="16">
        <f>SUM(F7:F11)</f>
        <v>11747</v>
      </c>
      <c r="G34" s="63">
        <f t="shared" si="1"/>
        <v>0.4562827733540493</v>
      </c>
      <c r="H34" s="67">
        <f>SUM(H7:H11)</f>
        <v>5834110000</v>
      </c>
      <c r="I34" s="63">
        <f t="shared" si="4"/>
        <v>0.5753300464928718</v>
      </c>
      <c r="J34" s="16">
        <f>SUM(J7:J11)</f>
        <v>328</v>
      </c>
      <c r="K34" s="58">
        <f>SUM(K7:K11)</f>
        <v>127</v>
      </c>
      <c r="L34" s="58">
        <f>SUM(L7:L11)</f>
        <v>201</v>
      </c>
      <c r="M34" s="58">
        <f t="shared" si="2"/>
        <v>78.49085365853658</v>
      </c>
      <c r="N34" s="14">
        <f>('[1]2010'!E23+'[1]2011'!E26+'[1]2012'!E34+'[1]2013'!E37+'[1]2014'!E32)/'[1]Annual &amp; Cumulative Totals'!C34</f>
        <v>0.5123324917459701</v>
      </c>
      <c r="O34" s="15">
        <f>('[1]2010'!E57+'[1]2011'!E60+'[1]2012'!E73+'[1]2013'!E93+'[1]2014'!E80)/'[1]Annual &amp; Cumulative Totals'!C34</f>
        <v>0.48766750825402994</v>
      </c>
    </row>
    <row r="35" ht="16.5" customHeight="1">
      <c r="K35" s="18"/>
    </row>
    <row r="37" ht="15">
      <c r="A37" s="2" t="s">
        <v>59</v>
      </c>
    </row>
    <row r="39" ht="15">
      <c r="D39" s="29"/>
    </row>
    <row r="40" ht="15"/>
    <row r="41" ht="15"/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35" customWidth="1"/>
  </cols>
  <sheetData>
    <row r="1" ht="12.75">
      <c r="A1" s="35" t="s">
        <v>293</v>
      </c>
    </row>
    <row r="3" ht="12.75">
      <c r="A3" s="35" t="s">
        <v>128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Upstate Alliance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Feather</dc:creator>
  <cp:keywords/>
  <dc:description/>
  <cp:lastModifiedBy>Michelle Suarez</cp:lastModifiedBy>
  <cp:lastPrinted>2022-10-04T19:29:58Z</cp:lastPrinted>
  <dcterms:created xsi:type="dcterms:W3CDTF">2010-02-09T14:40:48Z</dcterms:created>
  <dcterms:modified xsi:type="dcterms:W3CDTF">2024-04-25T21:23:04Z</dcterms:modified>
  <cp:category/>
  <cp:version/>
  <cp:contentType/>
  <cp:contentStatus/>
</cp:coreProperties>
</file>